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Частные дома (не газифиц.)" sheetId="1" r:id="rId1"/>
  </sheets>
  <definedNames>
    <definedName name="_xlnm.Print_Area" localSheetId="0">'Частные дома (не газифиц.)'!$A$1:$R$37</definedName>
  </definedNames>
  <calcPr fullCalcOnLoad="1"/>
</workbook>
</file>

<file path=xl/sharedStrings.xml><?xml version="1.0" encoding="utf-8"?>
<sst xmlns="http://schemas.openxmlformats.org/spreadsheetml/2006/main" count="144" uniqueCount="69">
  <si>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</si>
  <si>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</si>
  <si>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</si>
  <si>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</si>
  <si>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</si>
  <si>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</si>
  <si>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</si>
  <si>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</si>
  <si>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</si>
  <si>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Мусоропровод</t>
  </si>
  <si>
    <t>Лифт</t>
  </si>
  <si>
    <t>Отопление углем</t>
  </si>
  <si>
    <t>для всех льготников</t>
  </si>
  <si>
    <t xml:space="preserve">для одного члена семьи, состоящей из двух человек </t>
  </si>
  <si>
    <t xml:space="preserve">для одного члена семьи, состоящей из трех и более  человек </t>
  </si>
  <si>
    <t>для одиноко проживающих граждан</t>
  </si>
  <si>
    <t>Электроснабжение</t>
  </si>
  <si>
    <t>Плата                         ( руб. чел./ мес.)</t>
  </si>
  <si>
    <t>тариф                         (руб. за 1 кг.)</t>
  </si>
  <si>
    <t>Плата                                ( руб. чел./ мес.)</t>
  </si>
  <si>
    <t>Плата                                  ( руб. чел./ мес.)</t>
  </si>
  <si>
    <t>Плата                               ( руб. чел./ мес.)</t>
  </si>
  <si>
    <t>125/62,5/41,66</t>
  </si>
  <si>
    <t>Норматив потребления                        (куб.м.чел./ мес.)</t>
  </si>
  <si>
    <t>Холодное водоснабжение</t>
  </si>
  <si>
    <t>Муниципальное образование</t>
  </si>
  <si>
    <t xml:space="preserve">Республиканский стандарт стоимости ЖКУ </t>
  </si>
  <si>
    <t>г.Черкесск</t>
  </si>
  <si>
    <t>г.Карачаевск</t>
  </si>
  <si>
    <t>г.Теберда</t>
  </si>
  <si>
    <t>ст-ца Преградная</t>
  </si>
  <si>
    <t>с.Курджиново</t>
  </si>
  <si>
    <t>Норматив потребления                         (кВтчас. на 1 чел./мес.</t>
  </si>
  <si>
    <t>Норматив потребления               (кг.на 1 чел./мес.)</t>
  </si>
  <si>
    <t>с.Уруп и другие поселения</t>
  </si>
  <si>
    <t>Предельная величина тарифа для населения                         (руб.1 куб.м)</t>
  </si>
  <si>
    <t>пос.Орджоникидзе и др. поселения</t>
  </si>
  <si>
    <t>ст. Зеленчукская и др. поселения</t>
  </si>
  <si>
    <t>а.Адыге-Хабль и др. поселения</t>
  </si>
  <si>
    <t>с.Учкекен и др. поселения</t>
  </si>
  <si>
    <t>п.Эркен-Шахар и др. поселения</t>
  </si>
  <si>
    <t>а.Эльтаркач и др. поселения</t>
  </si>
  <si>
    <t>а. Кумыш и др. поселения</t>
  </si>
  <si>
    <t>а.Инжич-Чукун и др. поселения</t>
  </si>
  <si>
    <t>Норма накопления (куб.м./чел.мес.)</t>
  </si>
  <si>
    <t>5,78</t>
  </si>
  <si>
    <t>п. Кавказский и др. поселения</t>
  </si>
  <si>
    <t>Сетевой газ (на пищеприготовление  и горячее водоснабжение)</t>
  </si>
  <si>
    <t>Норматив  потребления на пищеприготовление и горячее водоснабжение (куб.м.)</t>
  </si>
  <si>
    <t>Хабезский район</t>
  </si>
  <si>
    <t>Тариф                      (руб. за 1 кВтчас.)</t>
  </si>
  <si>
    <t>Министр строительства и ЖКХ КЧР</t>
  </si>
  <si>
    <t>Е.А.Гордиенко</t>
  </si>
  <si>
    <t xml:space="preserve">Прогнозный тариф за сетевой газ (руб.куб.м) </t>
  </si>
  <si>
    <t>Руководитель  Администрации  Главы и              Правительства Карачаево-Черкесской Республики</t>
  </si>
  <si>
    <t>М.Н.Озов</t>
  </si>
  <si>
    <t>Расчет республиканских стандартов стоимости жилищно-коммунальных услуг на одного члена семьи для семей разной численности и одиноко проживающего гражданина в Карачаево-Черкесской Республике в частично газифицированном индивидуальном жилищном фонде на II полугодие 2019 года</t>
  </si>
  <si>
    <t>15,228</t>
  </si>
  <si>
    <t>1903,50/951,75/634,40</t>
  </si>
  <si>
    <t>30,25</t>
  </si>
  <si>
    <t>4,05</t>
  </si>
  <si>
    <t>89,79/71,81/62,92</t>
  </si>
  <si>
    <t>433,84</t>
  </si>
  <si>
    <t>0,275</t>
  </si>
  <si>
    <t>Обращение с  ТКО</t>
  </si>
  <si>
    <t>Приложение 6 к постановлению Правительства Карачаево-Черкесской Республики  от__  ___ 2019 № __</t>
  </si>
  <si>
    <t>Единый предельный тариф на услугу регионального оператора по обращению с ТКО   (руб./куб.м.)</t>
  </si>
  <si>
    <t xml:space="preserve">а.Хабез и др. поселения </t>
  </si>
  <si>
    <t>а.Бесленей и а.Инжичишхо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</si>
</sst>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#,##0.000&quot;р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_ ;\-#,##0.000\ "/>
    <numFmt numFmtId="173" formatCode="#,##0.00_р_."/>
    <numFmt numFmtId="174" formatCode="0.0"/>
    <numFmt numFmtId="175" formatCode="0.0000"/>
    <numFmt numFmtId="176" formatCode="#,##0.0000"/>
    <numFmt numFmtId="177" formatCode="0.00000"/>
  </numFmts>
  <fonts count="27">
    <font>
      <sz val="8"/>
      <name val="Verdana"/>
      <family val="0"/>
    </font>
    <font>
      <sz val="10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Verdana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Verdana"/>
      <family val="2"/>
    </font>
    <font>
      <b/>
      <sz val="14"/>
      <name val="Times New Roman"/>
      <family val="1"/>
    </font>
    <font>
      <sz val="14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49" fontId="23" fillId="0" borderId="11" xfId="0" applyNumberFormat="1" applyFont="1" applyFill="1" applyBorder="1" applyAlignment="1">
      <alignment vertic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23" fillId="0" borderId="11" xfId="0" applyNumberFormat="1" applyFont="1" applyFill="1" applyBorder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distributed" wrapText="1"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24" fillId="0" borderId="11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75" fontId="1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vertical="distributed" wrapText="1"/>
    </xf>
    <xf numFmtId="49" fontId="24" fillId="0" borderId="13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textRotation="90" wrapText="1" readingOrder="1"/>
    </xf>
    <xf numFmtId="49" fontId="0" fillId="0" borderId="24" xfId="0" applyNumberFormat="1" applyFont="1" applyFill="1" applyBorder="1" applyAlignment="1">
      <alignment horizontal="center" vertical="center" textRotation="90" wrapText="1" readingOrder="1"/>
    </xf>
    <xf numFmtId="49" fontId="0" fillId="0" borderId="23" xfId="0" applyNumberFormat="1" applyFont="1" applyFill="1" applyBorder="1" applyAlignment="1">
      <alignment horizontal="center" vertical="center" textRotation="90" wrapText="1"/>
    </xf>
    <xf numFmtId="49" fontId="0" fillId="0" borderId="24" xfId="0" applyNumberFormat="1" applyFont="1" applyFill="1" applyBorder="1" applyAlignment="1">
      <alignment horizontal="center" vertical="center" textRotation="90" wrapText="1"/>
    </xf>
    <xf numFmtId="49" fontId="0" fillId="0" borderId="25" xfId="0" applyNumberFormat="1" applyFont="1" applyFill="1" applyBorder="1" applyAlignment="1">
      <alignment horizontal="center" vertical="center" textRotation="90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Normal="85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R29"/>
    </sheetView>
  </sheetViews>
  <sheetFormatPr defaultColWidth="9.140625" defaultRowHeight="10.5"/>
  <cols>
    <col min="1" max="1" width="36.28125" style="0" customWidth="1"/>
    <col min="2" max="2" width="14.421875" style="0" customWidth="1"/>
    <col min="3" max="3" width="13.57421875" style="0" customWidth="1"/>
    <col min="4" max="4" width="16.00390625" style="0" customWidth="1"/>
    <col min="5" max="5" width="26.28125" style="0" customWidth="1"/>
    <col min="6" max="6" width="8.7109375" style="5" customWidth="1"/>
    <col min="7" max="7" width="18.140625" style="0" customWidth="1"/>
    <col min="8" max="8" width="9.7109375" style="0" customWidth="1"/>
    <col min="9" max="9" width="8.8515625" style="5" customWidth="1"/>
    <col min="10" max="10" width="13.00390625" style="0" customWidth="1"/>
    <col min="11" max="11" width="8.00390625" style="5" customWidth="1"/>
    <col min="12" max="12" width="20.28125" style="0" customWidth="1"/>
    <col min="13" max="13" width="9.28125" style="0" customWidth="1"/>
    <col min="14" max="14" width="8.7109375" style="5" customWidth="1"/>
    <col min="15" max="15" width="8.7109375" style="0" customWidth="1"/>
    <col min="17" max="17" width="15.28125" style="5" customWidth="1"/>
    <col min="18" max="18" width="8.7109375" style="0" customWidth="1"/>
    <col min="19" max="19" width="0.13671875" style="0" customWidth="1"/>
    <col min="20" max="20" width="0.2890625" style="0" hidden="1" customWidth="1"/>
    <col min="21" max="21" width="0.71875" style="0" hidden="1" customWidth="1"/>
    <col min="22" max="24" width="9.140625" style="0" hidden="1" customWidth="1"/>
  </cols>
  <sheetData>
    <row r="1" spans="1:24" ht="42.7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58" t="s">
        <v>65</v>
      </c>
      <c r="L1" s="58"/>
      <c r="M1" s="58"/>
      <c r="N1" s="58"/>
      <c r="O1" s="58"/>
      <c r="P1" s="58"/>
      <c r="Q1" s="58"/>
      <c r="R1" s="58"/>
      <c r="S1" s="52" t="s">
        <v>12</v>
      </c>
      <c r="T1" s="52"/>
      <c r="U1" s="52"/>
      <c r="V1" s="52"/>
      <c r="W1" s="53"/>
      <c r="X1" s="1"/>
    </row>
    <row r="2" spans="1:24" ht="46.5" customHeight="1" thickBot="1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4"/>
      <c r="T2" s="55"/>
      <c r="U2" s="56"/>
      <c r="V2" s="55"/>
      <c r="W2" s="2"/>
      <c r="X2" s="2"/>
    </row>
    <row r="3" spans="1:23" ht="36.75" customHeight="1">
      <c r="A3" s="42" t="s">
        <v>25</v>
      </c>
      <c r="B3" s="48" t="s">
        <v>26</v>
      </c>
      <c r="C3" s="48"/>
      <c r="D3" s="48"/>
      <c r="E3" s="44" t="s">
        <v>11</v>
      </c>
      <c r="F3" s="45"/>
      <c r="G3" s="45"/>
      <c r="H3" s="44" t="s">
        <v>47</v>
      </c>
      <c r="I3" s="45"/>
      <c r="J3" s="45"/>
      <c r="K3" s="45" t="s">
        <v>16</v>
      </c>
      <c r="L3" s="45"/>
      <c r="M3" s="44" t="s">
        <v>24</v>
      </c>
      <c r="N3" s="45"/>
      <c r="O3" s="45"/>
      <c r="P3" s="44" t="s">
        <v>64</v>
      </c>
      <c r="Q3" s="46"/>
      <c r="R3" s="47"/>
      <c r="S3" s="50" t="s">
        <v>9</v>
      </c>
      <c r="T3" s="51"/>
      <c r="U3" s="57" t="s">
        <v>10</v>
      </c>
      <c r="V3" s="51"/>
      <c r="W3" s="6"/>
    </row>
    <row r="4" spans="1:23" ht="93" customHeight="1">
      <c r="A4" s="43"/>
      <c r="B4" s="11" t="s">
        <v>15</v>
      </c>
      <c r="C4" s="11" t="s">
        <v>13</v>
      </c>
      <c r="D4" s="11" t="s">
        <v>14</v>
      </c>
      <c r="E4" s="12" t="s">
        <v>19</v>
      </c>
      <c r="F4" s="12" t="s">
        <v>18</v>
      </c>
      <c r="G4" s="12" t="s">
        <v>33</v>
      </c>
      <c r="H4" s="12" t="s">
        <v>17</v>
      </c>
      <c r="I4" s="10" t="s">
        <v>53</v>
      </c>
      <c r="J4" s="14" t="s">
        <v>48</v>
      </c>
      <c r="K4" s="12" t="s">
        <v>50</v>
      </c>
      <c r="L4" s="12" t="s">
        <v>32</v>
      </c>
      <c r="M4" s="12" t="s">
        <v>20</v>
      </c>
      <c r="N4" s="12" t="s">
        <v>35</v>
      </c>
      <c r="O4" s="12" t="s">
        <v>23</v>
      </c>
      <c r="P4" s="12" t="s">
        <v>21</v>
      </c>
      <c r="Q4" s="12" t="s">
        <v>66</v>
      </c>
      <c r="R4" s="13" t="s">
        <v>44</v>
      </c>
      <c r="S4" s="6"/>
      <c r="T4" s="6"/>
      <c r="U4" s="6"/>
      <c r="V4" s="6"/>
      <c r="W4" s="6"/>
    </row>
    <row r="5" spans="1:23" ht="22.5" customHeight="1">
      <c r="A5" s="15" t="s">
        <v>27</v>
      </c>
      <c r="B5" s="21">
        <f>1903.5+H5+(K5*89.79)+M5+P5</f>
        <v>2795.0744999999997</v>
      </c>
      <c r="C5" s="21">
        <f>951.75+H5+(K5*71.81)+M5+P5</f>
        <v>1770.5055000000002</v>
      </c>
      <c r="D5" s="21">
        <f>634.4+(K5*62.92)+M5+P5+H5</f>
        <v>1417.1509999999998</v>
      </c>
      <c r="E5" s="23" t="s">
        <v>58</v>
      </c>
      <c r="F5" s="24" t="s">
        <v>57</v>
      </c>
      <c r="G5" s="24" t="s">
        <v>22</v>
      </c>
      <c r="H5" s="23">
        <f>I5*J5</f>
        <v>233.784</v>
      </c>
      <c r="I5" s="25">
        <v>6.494</v>
      </c>
      <c r="J5" s="25">
        <v>36</v>
      </c>
      <c r="K5" s="24" t="s">
        <v>60</v>
      </c>
      <c r="L5" s="26" t="s">
        <v>61</v>
      </c>
      <c r="M5" s="23">
        <f>N5*O5</f>
        <v>174.845</v>
      </c>
      <c r="N5" s="24" t="s">
        <v>59</v>
      </c>
      <c r="O5" s="24" t="s">
        <v>45</v>
      </c>
      <c r="P5" s="23">
        <f>Q5*R5-0.01</f>
        <v>119.29599999999999</v>
      </c>
      <c r="Q5" s="24" t="s">
        <v>62</v>
      </c>
      <c r="R5" s="27" t="s">
        <v>63</v>
      </c>
      <c r="S5" s="6" t="e">
        <f>((D7*E7)+(F7*G7)+(J7*#REF!)+(#REF!*#REF!)+(#REF!*K7)+(M7*N7))*0.5</f>
        <v>#VALUE!</v>
      </c>
      <c r="T5" s="6"/>
      <c r="U5" s="6"/>
      <c r="V5" s="6"/>
      <c r="W5" s="6"/>
    </row>
    <row r="6" spans="1:23" ht="22.5" customHeight="1">
      <c r="A6" s="39" t="s">
        <v>28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6" t="e">
        <f>((D8*E8)+(F8*G8)+(J8*#REF!)+(#REF!*#REF!)+(#REF!*K8)+(M8*N8))*0.5</f>
        <v>#VALUE!</v>
      </c>
      <c r="T6" s="6"/>
      <c r="U6" s="6"/>
      <c r="V6" s="6"/>
      <c r="W6" s="6"/>
    </row>
    <row r="7" spans="1:23" ht="22.5" customHeight="1">
      <c r="A7" s="15" t="s">
        <v>29</v>
      </c>
      <c r="B7" s="21">
        <f>1903.5+H7+(K7*89.79)+M7+P7</f>
        <v>2658.4623</v>
      </c>
      <c r="C7" s="21">
        <f>951.75+H7+(K7*71.81)+M7+P7</f>
        <v>1633.8933000000002</v>
      </c>
      <c r="D7" s="21">
        <f>634.4+(K7*62.92)+M7+P7+H7</f>
        <v>1280.5387999999998</v>
      </c>
      <c r="E7" s="23" t="s">
        <v>58</v>
      </c>
      <c r="F7" s="24" t="s">
        <v>57</v>
      </c>
      <c r="G7" s="24" t="s">
        <v>22</v>
      </c>
      <c r="H7" s="23">
        <f>I7*J7</f>
        <v>233.784</v>
      </c>
      <c r="I7" s="25">
        <v>6.494</v>
      </c>
      <c r="J7" s="25">
        <v>36</v>
      </c>
      <c r="K7" s="26">
        <v>4.05</v>
      </c>
      <c r="L7" s="26" t="s">
        <v>61</v>
      </c>
      <c r="M7" s="23">
        <f>N7*O7</f>
        <v>53.4072</v>
      </c>
      <c r="N7" s="26">
        <v>9.24</v>
      </c>
      <c r="O7" s="26">
        <v>5.78</v>
      </c>
      <c r="P7" s="23">
        <f>Q7*R7</f>
        <v>104.12159999999999</v>
      </c>
      <c r="Q7" s="24" t="s">
        <v>62</v>
      </c>
      <c r="R7" s="28">
        <v>0.24</v>
      </c>
      <c r="S7" s="6" t="e">
        <f>((D9*E9)+(F9*G9)+(J9*#REF!)+(#REF!*#REF!)+(#REF!*K9)+(M9*N9))*0.5</f>
        <v>#REF!</v>
      </c>
      <c r="T7" s="6"/>
      <c r="U7" s="6"/>
      <c r="V7" s="6"/>
      <c r="W7" s="6"/>
    </row>
    <row r="8" spans="1:23" ht="22.5" customHeight="1">
      <c r="A8" s="15" t="s">
        <v>36</v>
      </c>
      <c r="B8" s="21">
        <f>1903.5+H8+(K8*89.79)+M8+P8</f>
        <v>2692.1976440000003</v>
      </c>
      <c r="C8" s="21">
        <f>951.75+H8+(K8*71.81)+M8+P8</f>
        <v>1667.6286440000001</v>
      </c>
      <c r="D8" s="21">
        <f>634.4+(K8*62.92)+M8+P8+H8</f>
        <v>1314.274144</v>
      </c>
      <c r="E8" s="23" t="s">
        <v>58</v>
      </c>
      <c r="F8" s="24" t="s">
        <v>57</v>
      </c>
      <c r="G8" s="24" t="s">
        <v>22</v>
      </c>
      <c r="H8" s="23">
        <f>I8*J8</f>
        <v>233.784</v>
      </c>
      <c r="I8" s="25">
        <v>6.494</v>
      </c>
      <c r="J8" s="25">
        <v>36</v>
      </c>
      <c r="K8" s="26">
        <v>4.05</v>
      </c>
      <c r="L8" s="26" t="s">
        <v>61</v>
      </c>
      <c r="M8" s="23">
        <f aca="true" t="shared" si="0" ref="M8:M30">N8*O8</f>
        <v>75.6024</v>
      </c>
      <c r="N8" s="26">
        <v>13.08</v>
      </c>
      <c r="O8" s="26">
        <v>5.78</v>
      </c>
      <c r="P8" s="23">
        <f>Q8*R8</f>
        <v>115.661744</v>
      </c>
      <c r="Q8" s="24" t="s">
        <v>62</v>
      </c>
      <c r="R8" s="29">
        <v>0.2666</v>
      </c>
      <c r="S8" s="6" t="e">
        <f>((D10*E10)+(F10*G10)+(J10*#REF!)+(#REF!*#REF!)+(#REF!*K10)+(M10*N10))*0.5</f>
        <v>#VALUE!</v>
      </c>
      <c r="T8" s="6"/>
      <c r="U8" s="6"/>
      <c r="V8" s="6"/>
      <c r="W8" s="6"/>
    </row>
    <row r="9" spans="1:23" ht="22.5" customHeight="1">
      <c r="A9" s="39" t="s">
        <v>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  <c r="S9" s="6" t="e">
        <f>((D11*E11)+(F11*G11)+(J11*#REF!)+(#REF!*#REF!)+(#REF!*K11)+(M11*N11))*0.5</f>
        <v>#REF!</v>
      </c>
      <c r="T9" s="6"/>
      <c r="U9" s="6"/>
      <c r="V9" s="6"/>
      <c r="W9" s="6"/>
    </row>
    <row r="10" spans="1:23" ht="22.5" customHeight="1">
      <c r="A10" s="15" t="s">
        <v>43</v>
      </c>
      <c r="B10" s="21">
        <f>1903.5+H10+(K10*89.79)+M10+P10</f>
        <v>2550.736872</v>
      </c>
      <c r="C10" s="21">
        <f>951.75+H10+(K10*71.81)+M10+P10</f>
        <v>1547.9236720000001</v>
      </c>
      <c r="D10" s="21">
        <f>634.4+(K10*62.92)+M10+P10+H10</f>
        <v>1205.3260719999998</v>
      </c>
      <c r="E10" s="23" t="s">
        <v>58</v>
      </c>
      <c r="F10" s="24" t="s">
        <v>57</v>
      </c>
      <c r="G10" s="24" t="s">
        <v>22</v>
      </c>
      <c r="H10" s="23">
        <f>I10*J10</f>
        <v>233.784</v>
      </c>
      <c r="I10" s="25">
        <v>6.494</v>
      </c>
      <c r="J10" s="25">
        <v>36</v>
      </c>
      <c r="K10" s="26">
        <v>2.84</v>
      </c>
      <c r="L10" s="26" t="s">
        <v>61</v>
      </c>
      <c r="M10" s="23">
        <f t="shared" si="0"/>
        <v>78.9264</v>
      </c>
      <c r="N10" s="26">
        <v>16.24</v>
      </c>
      <c r="O10" s="26">
        <v>4.86</v>
      </c>
      <c r="P10" s="23">
        <f>Q10*R10</f>
        <v>79.52287199999999</v>
      </c>
      <c r="Q10" s="24" t="s">
        <v>62</v>
      </c>
      <c r="R10" s="28">
        <v>0.1833</v>
      </c>
      <c r="S10" s="6" t="e">
        <f>((D12*E12)+(F12*G12)+(J12*#REF!)+(#REF!*#REF!)+(#REF!*K12)+(M12*N12))*0.5</f>
        <v>#VALUE!</v>
      </c>
      <c r="T10" s="6"/>
      <c r="U10" s="6"/>
      <c r="V10" s="6"/>
      <c r="W10" s="6"/>
    </row>
    <row r="11" spans="1:23" ht="22.5" customHeight="1">
      <c r="A11" s="39" t="s">
        <v>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  <c r="S11" s="6" t="e">
        <f>((D13*E13)+(F13*G13)+(J13*#REF!)+(#REF!*#REF!)+(#REF!*K13)+(M13*N13))*0.5</f>
        <v>#REF!</v>
      </c>
      <c r="T11" s="6"/>
      <c r="U11" s="6"/>
      <c r="V11" s="6"/>
      <c r="W11" s="6"/>
    </row>
    <row r="12" spans="1:23" ht="22.5" customHeight="1">
      <c r="A12" s="15" t="s">
        <v>38</v>
      </c>
      <c r="B12" s="21">
        <f>1903.5+H12+(K12*89.79)+M12+P12</f>
        <v>2543.0579000000002</v>
      </c>
      <c r="C12" s="21">
        <f>951.75+H12+(K12*71.81)+M12+P12</f>
        <v>1540.2447000000002</v>
      </c>
      <c r="D12" s="21">
        <f>634.4+(K12*62.92)+M12+P12+H12</f>
        <v>1197.6471000000001</v>
      </c>
      <c r="E12" s="23" t="s">
        <v>58</v>
      </c>
      <c r="F12" s="24" t="s">
        <v>57</v>
      </c>
      <c r="G12" s="24" t="s">
        <v>22</v>
      </c>
      <c r="H12" s="23">
        <f>I12*J12</f>
        <v>233.784</v>
      </c>
      <c r="I12" s="25">
        <v>6.494</v>
      </c>
      <c r="J12" s="25">
        <v>36</v>
      </c>
      <c r="K12" s="26">
        <v>2.84</v>
      </c>
      <c r="L12" s="26" t="s">
        <v>61</v>
      </c>
      <c r="M12" s="23">
        <f t="shared" si="0"/>
        <v>58.5803</v>
      </c>
      <c r="N12" s="26">
        <v>20.27</v>
      </c>
      <c r="O12" s="26">
        <v>2.89</v>
      </c>
      <c r="P12" s="23">
        <f>ROUND((Q12*R12),2)</f>
        <v>92.19</v>
      </c>
      <c r="Q12" s="24" t="s">
        <v>62</v>
      </c>
      <c r="R12" s="29">
        <v>0.2125</v>
      </c>
      <c r="S12" s="6" t="e">
        <f>((D14*E14)+(F14*G14)+(J14*#REF!)+(#REF!*#REF!)+(#REF!*K14)+(M14*N14))*0.5</f>
        <v>#VALUE!</v>
      </c>
      <c r="T12" s="6"/>
      <c r="U12" s="6"/>
      <c r="V12" s="6"/>
      <c r="W12" s="6"/>
    </row>
    <row r="13" spans="1:23" ht="22.5" customHeight="1">
      <c r="A13" s="39" t="s">
        <v>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/>
      <c r="S13" s="6" t="e">
        <f>((D15*E15)+(F15*G15)+(J15*#REF!)+(#REF!*#REF!)+(#REF!*K15)+(M15*N15))*0.5</f>
        <v>#REF!</v>
      </c>
      <c r="T13" s="6"/>
      <c r="U13" s="6"/>
      <c r="V13" s="6"/>
      <c r="W13" s="6"/>
    </row>
    <row r="14" spans="1:23" ht="22.5" customHeight="1">
      <c r="A14" s="15" t="s">
        <v>37</v>
      </c>
      <c r="B14" s="21">
        <f>1903.5+H14+(K14*89.79)+M14+P14</f>
        <v>2580.1276000000003</v>
      </c>
      <c r="C14" s="21">
        <f>951.75+H14+(K14*71.81)+M14+P14</f>
        <v>1577.3144000000002</v>
      </c>
      <c r="D14" s="21">
        <f>634.4+(K14*62.92)+M14+P14+H14</f>
        <v>1234.7168000000001</v>
      </c>
      <c r="E14" s="23" t="s">
        <v>58</v>
      </c>
      <c r="F14" s="24" t="s">
        <v>57</v>
      </c>
      <c r="G14" s="24" t="s">
        <v>22</v>
      </c>
      <c r="H14" s="23">
        <f>I14*J14</f>
        <v>233.784</v>
      </c>
      <c r="I14" s="25">
        <v>6.494</v>
      </c>
      <c r="J14" s="25">
        <v>36</v>
      </c>
      <c r="K14" s="26">
        <v>2.84</v>
      </c>
      <c r="L14" s="26" t="s">
        <v>61</v>
      </c>
      <c r="M14" s="23">
        <f t="shared" si="0"/>
        <v>95.659</v>
      </c>
      <c r="N14" s="26">
        <v>16.55</v>
      </c>
      <c r="O14" s="26">
        <v>5.78</v>
      </c>
      <c r="P14" s="23">
        <f>Q14*R14-0.01</f>
        <v>92.18099999999998</v>
      </c>
      <c r="Q14" s="24" t="s">
        <v>62</v>
      </c>
      <c r="R14" s="29">
        <v>0.2125</v>
      </c>
      <c r="S14" s="6" t="e">
        <f>((#REF!*#REF!)+(#REF!*#REF!)+(#REF!*#REF!)+(#REF!*#REF!)+(#REF!*#REF!)+(#REF!*#REF!))*0.5</f>
        <v>#REF!</v>
      </c>
      <c r="T14" s="6"/>
      <c r="U14" s="6"/>
      <c r="V14" s="6"/>
      <c r="W14" s="6"/>
    </row>
    <row r="15" spans="1:23" ht="22.5" customHeight="1">
      <c r="A15" s="39" t="s">
        <v>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S15" s="6" t="e">
        <f>((D17*E17)+(F17*G17)+(J17*#REF!)+(#REF!*#REF!)+(#REF!*K17)+(M17*N17))*0.5</f>
        <v>#REF!</v>
      </c>
      <c r="T15" s="6"/>
      <c r="U15" s="6"/>
      <c r="V15" s="6"/>
      <c r="W15" s="6"/>
    </row>
    <row r="16" spans="1:23" ht="22.5" customHeight="1">
      <c r="A16" s="15" t="s">
        <v>42</v>
      </c>
      <c r="B16" s="21">
        <f>1903.5+H16+(K16*89.79)+M16+P16</f>
        <v>2544.3494720000003</v>
      </c>
      <c r="C16" s="21">
        <f>951.75+H16+(K16*71.81)+M16+P16</f>
        <v>1541.536272</v>
      </c>
      <c r="D16" s="21">
        <f>634.4+(K16*62.92)+M16+P16+H16</f>
        <v>1198.938672</v>
      </c>
      <c r="E16" s="23" t="s">
        <v>58</v>
      </c>
      <c r="F16" s="24" t="s">
        <v>57</v>
      </c>
      <c r="G16" s="24" t="s">
        <v>22</v>
      </c>
      <c r="H16" s="23">
        <f>I16*J16</f>
        <v>233.784</v>
      </c>
      <c r="I16" s="25">
        <v>6.494</v>
      </c>
      <c r="J16" s="25">
        <v>36</v>
      </c>
      <c r="K16" s="26">
        <v>2.84</v>
      </c>
      <c r="L16" s="26" t="s">
        <v>61</v>
      </c>
      <c r="M16" s="23">
        <f t="shared" si="0"/>
        <v>72.539</v>
      </c>
      <c r="N16" s="26">
        <v>12.55</v>
      </c>
      <c r="O16" s="26">
        <v>5.78</v>
      </c>
      <c r="P16" s="23">
        <f>Q16*R16</f>
        <v>79.52287199999999</v>
      </c>
      <c r="Q16" s="24" t="s">
        <v>62</v>
      </c>
      <c r="R16" s="29">
        <v>0.1833</v>
      </c>
      <c r="S16" s="6"/>
      <c r="T16" s="6"/>
      <c r="U16" s="6"/>
      <c r="V16" s="6"/>
      <c r="W16" s="6"/>
    </row>
    <row r="17" spans="1:23" ht="22.5" customHeight="1">
      <c r="A17" s="39" t="s">
        <v>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" t="e">
        <f>((D19*E19)+(F19*G19)+(J19*#REF!)+(#REF!*#REF!)+(#REF!*K19)+(M19*N19))*0.5</f>
        <v>#REF!</v>
      </c>
      <c r="T17" s="6"/>
      <c r="U17" s="6"/>
      <c r="V17" s="6"/>
      <c r="W17" s="6"/>
    </row>
    <row r="18" spans="1:23" ht="22.5" customHeight="1">
      <c r="A18" s="15" t="s">
        <v>39</v>
      </c>
      <c r="B18" s="21">
        <f>1903.5+H18+(K18*89.79)+M18+P18</f>
        <v>2564.0114</v>
      </c>
      <c r="C18" s="21">
        <f>951.75+H18+(K18*71.81)+M18+P18</f>
        <v>1561.1982</v>
      </c>
      <c r="D18" s="21">
        <f>634.4+(K18*62.92)+M18+P18+H18</f>
        <v>1218.6006000000002</v>
      </c>
      <c r="E18" s="23" t="s">
        <v>58</v>
      </c>
      <c r="F18" s="24" t="s">
        <v>57</v>
      </c>
      <c r="G18" s="24" t="s">
        <v>22</v>
      </c>
      <c r="H18" s="23">
        <f>I18*J18</f>
        <v>233.784</v>
      </c>
      <c r="I18" s="25">
        <v>6.494</v>
      </c>
      <c r="J18" s="25">
        <v>36</v>
      </c>
      <c r="K18" s="26">
        <v>2.84</v>
      </c>
      <c r="L18" s="26" t="s">
        <v>61</v>
      </c>
      <c r="M18" s="23">
        <f t="shared" si="0"/>
        <v>79.53280000000001</v>
      </c>
      <c r="N18" s="26">
        <v>13.76</v>
      </c>
      <c r="O18" s="26">
        <v>5.78</v>
      </c>
      <c r="P18" s="23">
        <f>Q18*R18</f>
        <v>92.19099999999999</v>
      </c>
      <c r="Q18" s="24" t="s">
        <v>62</v>
      </c>
      <c r="R18" s="29">
        <v>0.2125</v>
      </c>
      <c r="S18" s="6" t="e">
        <f>((D20*E20)+(F20*G20)+(J20*#REF!)+(#REF!*#REF!)+(#REF!*K20)+(M20*N20))*0.5</f>
        <v>#VALUE!</v>
      </c>
      <c r="T18" s="6"/>
      <c r="U18" s="6"/>
      <c r="V18" s="6"/>
      <c r="W18" s="6"/>
    </row>
    <row r="19" spans="1:23" ht="22.5" customHeight="1">
      <c r="A19" s="39" t="s">
        <v>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" t="e">
        <f>((D21*E21)+(F21*G21)+(J21*#REF!)+(#REF!*#REF!)+(#REF!*K21)+(M21*N21))*0.5</f>
        <v>#REF!</v>
      </c>
      <c r="T19" s="6"/>
      <c r="U19" s="6"/>
      <c r="V19" s="6"/>
      <c r="W19" s="6"/>
    </row>
    <row r="20" spans="1:23" ht="22.5" customHeight="1">
      <c r="A20" s="15" t="s">
        <v>40</v>
      </c>
      <c r="B20" s="21">
        <f>1903.5+H20+(K20*89.79)+M20+P20</f>
        <v>2577.3632</v>
      </c>
      <c r="C20" s="21">
        <f>951.75+H20+(K20*71.81)+M20+P20</f>
        <v>1574.5500000000002</v>
      </c>
      <c r="D20" s="21">
        <f>634.4+(K20*62.92)+M20+P20+H20</f>
        <v>1231.9524000000001</v>
      </c>
      <c r="E20" s="23" t="s">
        <v>58</v>
      </c>
      <c r="F20" s="24" t="s">
        <v>57</v>
      </c>
      <c r="G20" s="24" t="s">
        <v>22</v>
      </c>
      <c r="H20" s="23">
        <f>I20*J20</f>
        <v>233.784</v>
      </c>
      <c r="I20" s="25">
        <v>6.494</v>
      </c>
      <c r="J20" s="25">
        <v>36</v>
      </c>
      <c r="K20" s="26">
        <v>2.84</v>
      </c>
      <c r="L20" s="26" t="s">
        <v>61</v>
      </c>
      <c r="M20" s="23">
        <f t="shared" si="0"/>
        <v>92.8846</v>
      </c>
      <c r="N20" s="26">
        <v>16.07</v>
      </c>
      <c r="O20" s="26">
        <v>5.78</v>
      </c>
      <c r="P20" s="23">
        <f>Q20*R20</f>
        <v>92.19099999999999</v>
      </c>
      <c r="Q20" s="24" t="s">
        <v>62</v>
      </c>
      <c r="R20" s="29">
        <v>0.2125</v>
      </c>
      <c r="S20" s="6" t="e">
        <f>((D22*E22)+(F22*G22)+(J22*#REF!)+(#REF!*#REF!)+(#REF!*K22)+(M22*N22))*0.5</f>
        <v>#VALUE!</v>
      </c>
      <c r="T20" s="6"/>
      <c r="U20" s="6"/>
      <c r="V20" s="6"/>
      <c r="W20" s="6"/>
    </row>
    <row r="21" spans="1:23" s="4" customFormat="1" ht="22.5" customHeight="1">
      <c r="A21" s="39" t="s">
        <v>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" t="e">
        <f>((D23*E23)+(F23*G23)+(J23*#REF!)+(#REF!*#REF!)+(#REF!*K23)+(M23*N23))*0.5</f>
        <v>#REF!</v>
      </c>
      <c r="T21" s="6"/>
      <c r="U21" s="6"/>
      <c r="V21" s="6"/>
      <c r="W21" s="6"/>
    </row>
    <row r="22" spans="1:23" s="4" customFormat="1" ht="22.5" customHeight="1">
      <c r="A22" s="16" t="s">
        <v>46</v>
      </c>
      <c r="B22" s="21">
        <f>1903.5+H22+(K22*89.79)+M22+P22</f>
        <v>2596.5528</v>
      </c>
      <c r="C22" s="21">
        <f>951.75+H22+(K22*71.81)+M22+P22</f>
        <v>1593.7396</v>
      </c>
      <c r="D22" s="21">
        <f>634.4+(K22*62.92)+M22+P22+H22</f>
        <v>1251.142</v>
      </c>
      <c r="E22" s="23" t="s">
        <v>58</v>
      </c>
      <c r="F22" s="24" t="s">
        <v>57</v>
      </c>
      <c r="G22" s="24" t="s">
        <v>22</v>
      </c>
      <c r="H22" s="23">
        <f>I22*J22</f>
        <v>233.784</v>
      </c>
      <c r="I22" s="25">
        <v>6.494</v>
      </c>
      <c r="J22" s="25">
        <v>36</v>
      </c>
      <c r="K22" s="26">
        <v>2.84</v>
      </c>
      <c r="L22" s="26" t="s">
        <v>61</v>
      </c>
      <c r="M22" s="23">
        <f t="shared" si="0"/>
        <v>112.0742</v>
      </c>
      <c r="N22" s="26">
        <v>19.39</v>
      </c>
      <c r="O22" s="26">
        <v>5.78</v>
      </c>
      <c r="P22" s="23">
        <f>Q22*R22</f>
        <v>92.19099999999999</v>
      </c>
      <c r="Q22" s="24" t="s">
        <v>62</v>
      </c>
      <c r="R22" s="29">
        <v>0.2125</v>
      </c>
      <c r="S22" s="6" t="e">
        <f>(D24*0.278)+(F24*G24)+(J24*#REF!)+(#REF!*K24)+(M24*N24)</f>
        <v>#VALUE!</v>
      </c>
      <c r="T22" s="6"/>
      <c r="U22" s="6"/>
      <c r="V22" s="6"/>
      <c r="W22" s="6"/>
    </row>
    <row r="23" spans="1:23" ht="22.5" customHeight="1">
      <c r="A23" s="64" t="s">
        <v>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" t="e">
        <f>(D25*0.278)+(F25*G25)+(J25*#REF!)+(#REF!*K25)+(M25*N25)</f>
        <v>#VALUE!</v>
      </c>
      <c r="T23" s="6"/>
      <c r="U23" s="6"/>
      <c r="V23" s="6"/>
      <c r="W23" s="6"/>
    </row>
    <row r="24" spans="1:23" ht="22.5" customHeight="1">
      <c r="A24" s="15" t="s">
        <v>30</v>
      </c>
      <c r="B24" s="21">
        <f>1903.5+H24+(K24*89.79)+M24+P24</f>
        <v>2676.9516000000003</v>
      </c>
      <c r="C24" s="21">
        <f>951.75+H24+(K24*71.81)+M24+P24</f>
        <v>1674.1384</v>
      </c>
      <c r="D24" s="21">
        <f>634.4+(K24*62.92)+M24+P24+H24</f>
        <v>1331.5408000000002</v>
      </c>
      <c r="E24" s="23" t="s">
        <v>58</v>
      </c>
      <c r="F24" s="24" t="s">
        <v>57</v>
      </c>
      <c r="G24" s="24" t="s">
        <v>22</v>
      </c>
      <c r="H24" s="23">
        <f>I24*J24</f>
        <v>233.784</v>
      </c>
      <c r="I24" s="25">
        <v>6.494</v>
      </c>
      <c r="J24" s="25">
        <v>36</v>
      </c>
      <c r="K24" s="26">
        <v>2.84</v>
      </c>
      <c r="L24" s="26" t="s">
        <v>61</v>
      </c>
      <c r="M24" s="23">
        <f t="shared" si="0"/>
        <v>192.474</v>
      </c>
      <c r="N24" s="26">
        <v>33.3</v>
      </c>
      <c r="O24" s="26">
        <v>5.78</v>
      </c>
      <c r="P24" s="23">
        <f>ROUND((Q24*R24),2)</f>
        <v>92.19</v>
      </c>
      <c r="Q24" s="24" t="s">
        <v>62</v>
      </c>
      <c r="R24" s="29">
        <v>0.2125</v>
      </c>
      <c r="S24" s="6" t="e">
        <f>(D26*0.278)+(F26*G26)+(J26*#REF!)+(#REF!*K26)+(M26*N26)</f>
        <v>#VALUE!</v>
      </c>
      <c r="T24" s="6"/>
      <c r="U24" s="6"/>
      <c r="V24" s="6"/>
      <c r="W24" s="6"/>
    </row>
    <row r="25" spans="1:23" ht="22.5" customHeight="1">
      <c r="A25" s="15" t="s">
        <v>34</v>
      </c>
      <c r="B25" s="21">
        <f>1903.5+H25+(K25*89.79)+M25+P25</f>
        <v>2664.467872</v>
      </c>
      <c r="C25" s="21">
        <f>951.75+H25+(K25*71.81)+M25+P25</f>
        <v>1661.6546720000001</v>
      </c>
      <c r="D25" s="21">
        <f>634.4+(K25*62.92)+M25+P25+H25</f>
        <v>1319.057072</v>
      </c>
      <c r="E25" s="23" t="s">
        <v>58</v>
      </c>
      <c r="F25" s="24" t="s">
        <v>57</v>
      </c>
      <c r="G25" s="24" t="s">
        <v>22</v>
      </c>
      <c r="H25" s="23">
        <f>I25*J25</f>
        <v>233.784</v>
      </c>
      <c r="I25" s="25">
        <v>6.494</v>
      </c>
      <c r="J25" s="25">
        <v>36</v>
      </c>
      <c r="K25" s="26">
        <v>2.84</v>
      </c>
      <c r="L25" s="26" t="s">
        <v>61</v>
      </c>
      <c r="M25" s="23">
        <f t="shared" si="0"/>
        <v>192.6474</v>
      </c>
      <c r="N25" s="26">
        <v>33.33</v>
      </c>
      <c r="O25" s="26">
        <v>5.78</v>
      </c>
      <c r="P25" s="23">
        <f>Q25*R25+0.01</f>
        <v>79.532872</v>
      </c>
      <c r="Q25" s="24" t="s">
        <v>62</v>
      </c>
      <c r="R25" s="30">
        <v>0.1833</v>
      </c>
      <c r="S25" s="6" t="e">
        <f>((D27*E27)+(F27*G27)+(J27*#REF!)+(#REF!*#REF!)+(#REF!*K27)+(M27*N27))*0.5</f>
        <v>#REF!</v>
      </c>
      <c r="T25" s="6"/>
      <c r="U25" s="6"/>
      <c r="V25" s="6"/>
      <c r="W25" s="6"/>
    </row>
    <row r="26" spans="1:23" ht="22.5" customHeight="1">
      <c r="A26" s="15" t="s">
        <v>31</v>
      </c>
      <c r="B26" s="21">
        <f>1903.5+H26+(K26*89.79)+M26+P26</f>
        <v>2673.792972</v>
      </c>
      <c r="C26" s="21">
        <f>951.75+H26+(K26*71.81)+M26+P26</f>
        <v>1670.9797720000001</v>
      </c>
      <c r="D26" s="21">
        <f>634.4+(K26*62.92)+M26+P26+H26</f>
        <v>1328.382172</v>
      </c>
      <c r="E26" s="23" t="s">
        <v>58</v>
      </c>
      <c r="F26" s="24" t="s">
        <v>57</v>
      </c>
      <c r="G26" s="24" t="s">
        <v>22</v>
      </c>
      <c r="H26" s="23">
        <f>I26*J26</f>
        <v>233.784</v>
      </c>
      <c r="I26" s="25">
        <v>6.494</v>
      </c>
      <c r="J26" s="25">
        <v>36</v>
      </c>
      <c r="K26" s="26">
        <v>2.84</v>
      </c>
      <c r="L26" s="26" t="s">
        <v>61</v>
      </c>
      <c r="M26" s="23">
        <f t="shared" si="0"/>
        <v>201.98250000000002</v>
      </c>
      <c r="N26" s="26">
        <v>35.25</v>
      </c>
      <c r="O26" s="26">
        <v>5.73</v>
      </c>
      <c r="P26" s="23">
        <f>Q26*R26</f>
        <v>79.52287199999999</v>
      </c>
      <c r="Q26" s="24" t="s">
        <v>62</v>
      </c>
      <c r="R26" s="29">
        <v>0.1833</v>
      </c>
      <c r="S26" s="6" t="e">
        <f>((D28*E28)+(F28*G28)+(J28*#REF!)+(#REF!*#REF!)+(#REF!*K28)+(M28*N28))*0.5</f>
        <v>#VALUE!</v>
      </c>
      <c r="T26" s="6"/>
      <c r="U26" s="6"/>
      <c r="V26" s="6"/>
      <c r="W26" s="6"/>
    </row>
    <row r="27" spans="1:23" ht="22.5" customHeight="1">
      <c r="A27" s="39" t="s">
        <v>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6" t="e">
        <f>((D29*E29)+(F29*G29)+(J29*#REF!)+(#REF!*#REF!)+(#REF!*K29)+(M29*N29))*0.5</f>
        <v>#REF!</v>
      </c>
      <c r="T27" s="6"/>
      <c r="U27" s="6"/>
      <c r="V27" s="6"/>
      <c r="W27" s="6"/>
    </row>
    <row r="28" spans="1:23" ht="22.5" customHeight="1">
      <c r="A28" s="15" t="s">
        <v>41</v>
      </c>
      <c r="B28" s="21">
        <f>1903.5+H28+(K28*89.79)+M28+P28</f>
        <v>2513.455372</v>
      </c>
      <c r="C28" s="21">
        <f>951.75+H28+(K28*71.81)+M28+P28</f>
        <v>1510.642172</v>
      </c>
      <c r="D28" s="21">
        <f>634.4+(K28*62.92)+M28+P28+H28</f>
        <v>1168.044572</v>
      </c>
      <c r="E28" s="23" t="s">
        <v>58</v>
      </c>
      <c r="F28" s="24" t="s">
        <v>57</v>
      </c>
      <c r="G28" s="24" t="s">
        <v>22</v>
      </c>
      <c r="H28" s="23">
        <f>I28*J28</f>
        <v>233.784</v>
      </c>
      <c r="I28" s="25">
        <v>6.494</v>
      </c>
      <c r="J28" s="25">
        <v>36</v>
      </c>
      <c r="K28" s="26">
        <v>2.84</v>
      </c>
      <c r="L28" s="26" t="s">
        <v>61</v>
      </c>
      <c r="M28" s="23">
        <f t="shared" si="0"/>
        <v>41.6449</v>
      </c>
      <c r="N28" s="26">
        <v>14.41</v>
      </c>
      <c r="O28" s="26">
        <v>2.89</v>
      </c>
      <c r="P28" s="23">
        <f>Q28*R28</f>
        <v>79.52287199999999</v>
      </c>
      <c r="Q28" s="24" t="s">
        <v>62</v>
      </c>
      <c r="R28" s="29">
        <v>0.1833</v>
      </c>
      <c r="S28" s="6" t="e">
        <f>((D30*E30)+(F30*G30)+(J30*#REF!)+(#REF!*#REF!)+(#REF!*K30)+(M30*N30))*0.5</f>
        <v>#VALUE!</v>
      </c>
      <c r="T28" s="6"/>
      <c r="U28" s="6"/>
      <c r="V28" s="6"/>
      <c r="W28" s="6"/>
    </row>
    <row r="29" spans="1:23" ht="22.5" customHeight="1">
      <c r="A29" s="61" t="s">
        <v>49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"/>
      <c r="T29" s="6"/>
      <c r="U29" s="6"/>
      <c r="V29" s="6"/>
      <c r="W29" s="6"/>
    </row>
    <row r="30" spans="1:23" ht="22.5" customHeight="1">
      <c r="A30" s="15" t="s">
        <v>67</v>
      </c>
      <c r="B30" s="21">
        <f>1903.5+H30+(K30*89.79)+M30+P30</f>
        <v>2563.4049999999997</v>
      </c>
      <c r="C30" s="21">
        <f>951.75+H30+(K30*71.81)+M30+P30</f>
        <v>1560.5918000000001</v>
      </c>
      <c r="D30" s="21">
        <f>634.4+(K30*62.92)+M30+P30+H30</f>
        <v>1217.9942</v>
      </c>
      <c r="E30" s="23" t="s">
        <v>58</v>
      </c>
      <c r="F30" s="24" t="s">
        <v>57</v>
      </c>
      <c r="G30" s="24" t="s">
        <v>22</v>
      </c>
      <c r="H30" s="23">
        <f>I30*J30</f>
        <v>233.784</v>
      </c>
      <c r="I30" s="25">
        <v>6.494</v>
      </c>
      <c r="J30" s="25">
        <v>36</v>
      </c>
      <c r="K30" s="26">
        <v>2.84</v>
      </c>
      <c r="L30" s="26" t="s">
        <v>61</v>
      </c>
      <c r="M30" s="23">
        <f t="shared" si="0"/>
        <v>78.9264</v>
      </c>
      <c r="N30" s="26">
        <v>16.24</v>
      </c>
      <c r="O30" s="26">
        <v>4.86</v>
      </c>
      <c r="P30" s="23">
        <f>Q30*R30</f>
        <v>92.19099999999999</v>
      </c>
      <c r="Q30" s="24" t="s">
        <v>62</v>
      </c>
      <c r="R30" s="28">
        <v>0.2125</v>
      </c>
      <c r="S30" s="6">
        <v>0.1833</v>
      </c>
      <c r="T30" s="6"/>
      <c r="U30" s="6"/>
      <c r="V30" s="6"/>
      <c r="W30" s="6"/>
    </row>
    <row r="31" spans="1:23" ht="22.5" customHeight="1" thickBot="1">
      <c r="A31" s="17" t="s">
        <v>68</v>
      </c>
      <c r="B31" s="22">
        <f>1903.5+H31+(K31*89.79)+M31+P31</f>
        <v>2594.924472</v>
      </c>
      <c r="C31" s="22">
        <f>951.75+H31+(K31*71.81)+M31+P31</f>
        <v>1592.111272</v>
      </c>
      <c r="D31" s="22">
        <f>634.4+(K31*62.92)+M31+P31+H31</f>
        <v>1249.513672</v>
      </c>
      <c r="E31" s="31" t="s">
        <v>58</v>
      </c>
      <c r="F31" s="32" t="s">
        <v>57</v>
      </c>
      <c r="G31" s="32" t="s">
        <v>22</v>
      </c>
      <c r="H31" s="31">
        <f>I31*J31</f>
        <v>233.784</v>
      </c>
      <c r="I31" s="33">
        <v>6.494</v>
      </c>
      <c r="J31" s="33">
        <v>36</v>
      </c>
      <c r="K31" s="34">
        <v>2.84</v>
      </c>
      <c r="L31" s="34" t="s">
        <v>61</v>
      </c>
      <c r="M31" s="31">
        <f>N31*O31</f>
        <v>123.114</v>
      </c>
      <c r="N31" s="34">
        <v>21.3</v>
      </c>
      <c r="O31" s="34">
        <v>5.78</v>
      </c>
      <c r="P31" s="31">
        <f>Q31*R31</f>
        <v>79.52287199999999</v>
      </c>
      <c r="Q31" s="32" t="s">
        <v>62</v>
      </c>
      <c r="R31" s="35">
        <v>0.1833</v>
      </c>
      <c r="S31" s="6"/>
      <c r="T31" s="6"/>
      <c r="U31" s="6"/>
      <c r="V31" s="6"/>
      <c r="W31" s="6"/>
    </row>
    <row r="32" spans="1:23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0.5" hidden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.75" customHeight="1">
      <c r="A34" s="38" t="s">
        <v>54</v>
      </c>
      <c r="B34" s="38"/>
      <c r="C34" s="38"/>
      <c r="D34" s="38"/>
      <c r="E34" s="8"/>
      <c r="F34" s="19"/>
      <c r="G34" s="19"/>
      <c r="H34" s="19"/>
      <c r="I34" s="19"/>
      <c r="J34" s="19"/>
      <c r="K34" s="8"/>
      <c r="L34" s="19"/>
      <c r="M34" s="19"/>
      <c r="N34" s="19"/>
      <c r="O34" s="8"/>
      <c r="P34" s="8"/>
      <c r="Q34" s="8"/>
      <c r="R34" s="8"/>
      <c r="S34" s="19"/>
      <c r="T34" s="6"/>
      <c r="U34" s="6"/>
      <c r="V34" s="6"/>
      <c r="W34" s="6"/>
    </row>
    <row r="35" spans="1:23" ht="18.75" customHeight="1">
      <c r="A35" s="38"/>
      <c r="B35" s="38"/>
      <c r="C35" s="38"/>
      <c r="D35" s="3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37" t="s">
        <v>55</v>
      </c>
      <c r="Q35" s="37"/>
      <c r="R35" s="37"/>
      <c r="S35" s="37"/>
      <c r="T35" s="6"/>
      <c r="U35" s="6"/>
      <c r="V35" s="6"/>
      <c r="W35" s="6"/>
    </row>
    <row r="36" spans="1:23" ht="9.75" customHeight="1">
      <c r="A36" s="18"/>
      <c r="B36" s="18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20"/>
      <c r="R36" s="20"/>
      <c r="S36" s="20"/>
      <c r="T36" s="6"/>
      <c r="U36" s="6"/>
      <c r="V36" s="6"/>
      <c r="W36" s="6"/>
    </row>
    <row r="37" spans="1:23" ht="21" customHeight="1">
      <c r="A37" s="36" t="s">
        <v>51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19"/>
      <c r="N37" s="19"/>
      <c r="O37" s="19"/>
      <c r="P37" s="37" t="s">
        <v>52</v>
      </c>
      <c r="Q37" s="37"/>
      <c r="R37" s="37"/>
      <c r="S37" s="20"/>
      <c r="T37" s="6"/>
      <c r="U37" s="6"/>
      <c r="V37" s="6"/>
      <c r="W37" s="6"/>
    </row>
    <row r="38" spans="1:23" ht="52.5" customHeight="1">
      <c r="A38" s="9"/>
      <c r="B38" s="9"/>
      <c r="C38" s="9"/>
      <c r="D38" s="9"/>
      <c r="E38" s="9"/>
      <c r="F38" s="6"/>
      <c r="G38" s="6"/>
      <c r="H38" s="6"/>
      <c r="I38" s="6"/>
      <c r="J38" s="6"/>
      <c r="K38" s="6"/>
      <c r="L38" s="6"/>
      <c r="M38" s="6"/>
      <c r="N38" s="6"/>
      <c r="O38" s="8"/>
      <c r="P38" s="8"/>
      <c r="Q38" s="8"/>
      <c r="R38" s="7"/>
      <c r="S38" s="6"/>
      <c r="T38" s="6"/>
      <c r="U38" s="6"/>
      <c r="V38" s="6"/>
      <c r="W38" s="6"/>
    </row>
    <row r="39" ht="20.25" customHeight="1" hidden="1"/>
    <row r="40" ht="10.5" customHeight="1" hidden="1"/>
    <row r="41" ht="10.5" hidden="1"/>
    <row r="43" ht="10.5">
      <c r="A43" s="3"/>
    </row>
  </sheetData>
  <sheetProtection/>
  <mergeCells count="29">
    <mergeCell ref="A27:R27"/>
    <mergeCell ref="A29:R29"/>
    <mergeCell ref="A21:R21"/>
    <mergeCell ref="A23:R23"/>
    <mergeCell ref="A17:R17"/>
    <mergeCell ref="A19:R19"/>
    <mergeCell ref="A9:R9"/>
    <mergeCell ref="A11:R11"/>
    <mergeCell ref="A13:R13"/>
    <mergeCell ref="A15:R15"/>
    <mergeCell ref="A2:R2"/>
    <mergeCell ref="S3:T3"/>
    <mergeCell ref="S1:W1"/>
    <mergeCell ref="S2:T2"/>
    <mergeCell ref="U2:V2"/>
    <mergeCell ref="U3:V3"/>
    <mergeCell ref="K1:R1"/>
    <mergeCell ref="A6:R6"/>
    <mergeCell ref="A3:A4"/>
    <mergeCell ref="M3:O3"/>
    <mergeCell ref="P3:R3"/>
    <mergeCell ref="B3:D3"/>
    <mergeCell ref="E3:G3"/>
    <mergeCell ref="K3:L3"/>
    <mergeCell ref="H3:J3"/>
    <mergeCell ref="A37:L37"/>
    <mergeCell ref="P37:R37"/>
    <mergeCell ref="P35:S35"/>
    <mergeCell ref="A34:D3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alibek</dc:creator>
  <cp:keywords/>
  <dc:description/>
  <cp:lastModifiedBy>Шутова</cp:lastModifiedBy>
  <cp:lastPrinted>2018-06-09T09:39:46Z</cp:lastPrinted>
  <dcterms:created xsi:type="dcterms:W3CDTF">2009-09-27T19:46:45Z</dcterms:created>
  <dcterms:modified xsi:type="dcterms:W3CDTF">2019-02-25T07:44:59Z</dcterms:modified>
  <cp:category/>
  <cp:version/>
  <cp:contentType/>
  <cp:contentStatus/>
</cp:coreProperties>
</file>