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Частные дома (не газифиц.)" sheetId="1" r:id="rId1"/>
  </sheets>
  <definedNames>
    <definedName name="_xlnm.Print_Area" localSheetId="0">'Частные дома (не газифиц.)'!$A$1:$R$45</definedName>
  </definedNames>
  <calcPr fullCalcOnLoad="1"/>
</workbook>
</file>

<file path=xl/sharedStrings.xml><?xml version="1.0" encoding="utf-8"?>
<sst xmlns="http://schemas.openxmlformats.org/spreadsheetml/2006/main" count="185" uniqueCount="75">
  <si>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</si>
  <si>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</si>
  <si>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</si>
  <si>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</si>
  <si>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</si>
  <si>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</si>
  <si>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</si>
  <si>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</si>
  <si>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</si>
  <si>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Мусоропровод</t>
  </si>
  <si>
    <t>Лифт</t>
  </si>
  <si>
    <t>Отопление углем</t>
  </si>
  <si>
    <t>для всех льготников</t>
  </si>
  <si>
    <t xml:space="preserve">для одного члена семьи, состоящей из двух человек </t>
  </si>
  <si>
    <t xml:space="preserve">для одного члена семьи, состоящей из трех и более  человек </t>
  </si>
  <si>
    <t>для одиноко проживающих граждан</t>
  </si>
  <si>
    <t>Электроснабжение</t>
  </si>
  <si>
    <t>Плата                         ( руб. чел./ мес.)</t>
  </si>
  <si>
    <t>тариф                         (руб. за 1 кг.)</t>
  </si>
  <si>
    <t>Плата                                ( руб. чел./ мес.)</t>
  </si>
  <si>
    <t>Плата                                  ( руб. чел./ мес.)</t>
  </si>
  <si>
    <t>Плата                               ( руб. чел./ мес.)</t>
  </si>
  <si>
    <t>125/62,5/41,66</t>
  </si>
  <si>
    <t>Норматив потребления                        (куб.м.чел./ мес.)</t>
  </si>
  <si>
    <t>Холодное водоснабжение</t>
  </si>
  <si>
    <t>Муниципальное образование</t>
  </si>
  <si>
    <t xml:space="preserve">Республиканский стандарт стоимости ЖКУ </t>
  </si>
  <si>
    <t>г.Черкесск</t>
  </si>
  <si>
    <t>г.Карачаевск</t>
  </si>
  <si>
    <t>г.Теберда</t>
  </si>
  <si>
    <t>с.Курджиново</t>
  </si>
  <si>
    <t>Норматив потребления                         (кВтчас. на 1 чел./мес.</t>
  </si>
  <si>
    <t>Норматив потребления               (кг.на 1 чел./мес.)</t>
  </si>
  <si>
    <t>Предельная величина тарифа для населения                         (руб.1 куб.м)</t>
  </si>
  <si>
    <t>пос.Орджоникидзе и др. поселения</t>
  </si>
  <si>
    <t>а.Эльтаркач и др. поселения</t>
  </si>
  <si>
    <t>а. Кумыш и др. поселения</t>
  </si>
  <si>
    <t>а.Инжич-Чукун и др. поселения</t>
  </si>
  <si>
    <t>Норма накопления (куб.м./чел.мес.)</t>
  </si>
  <si>
    <t>5,78</t>
  </si>
  <si>
    <t>Сетевой газ (на пищеприготовление  и горячее водоснабжение)</t>
  </si>
  <si>
    <t>Норматив  потребления на пищеприготовление и горячее водоснабжение (куб.м.)</t>
  </si>
  <si>
    <t>Хабезский район</t>
  </si>
  <si>
    <t>Тариф                      (руб. за 1 кВтчас.)</t>
  </si>
  <si>
    <t>Министр строительства и ЖКХ КЧР</t>
  </si>
  <si>
    <t>Е.А.Гордиенко</t>
  </si>
  <si>
    <t xml:space="preserve">Прогнозный тариф за сетевой газ (руб.куб.м) </t>
  </si>
  <si>
    <t>Руководитель  Администрации  Главы и              Правительства Карачаево-Черкесской Республики</t>
  </si>
  <si>
    <t>М.Н.Озов</t>
  </si>
  <si>
    <t>Обращение с  ТКО</t>
  </si>
  <si>
    <t>Единый предельный тариф на услугу регионального оператора по обращению с ТКО   (руб./куб.м.)</t>
  </si>
  <si>
    <t xml:space="preserve">а.Хабез и др. поселения </t>
  </si>
  <si>
    <t>а.Бесленей и а.Инжичишхо</t>
  </si>
  <si>
    <t>Приложение 6 к постановлению Правительства Карачаево-Черкесской Республики  от__  ___ 2020 № __</t>
  </si>
  <si>
    <t>Расчет республиканских стандартов стоимости жилищно-коммунальных услуг на одного члена семьи для семей разной численности и одиноко проживающего гражданина в Карачаево-Черкесской Республике в частично газифицированном индивидуальном жилищном фонде на II полугодие 2020 года</t>
  </si>
  <si>
    <t>4,24</t>
  </si>
  <si>
    <t>91,8/73,42/64,33</t>
  </si>
  <si>
    <t>431,43</t>
  </si>
  <si>
    <t>14,509</t>
  </si>
  <si>
    <t>1813,63/906,81/604,44</t>
  </si>
  <si>
    <t>31,46</t>
  </si>
  <si>
    <t>ст. Зеленчукская</t>
  </si>
  <si>
    <t>ст. Исправная и др. поселения</t>
  </si>
  <si>
    <t>а.Адиль-Халк и др. поселения</t>
  </si>
  <si>
    <t>п.Эркен-Шахар</t>
  </si>
  <si>
    <t>с.Коста-Хетагурова</t>
  </si>
  <si>
    <t>а.Хумара, Ново-Карачаевское ГП</t>
  </si>
  <si>
    <t>с.Учкекен, с.Первомайское</t>
  </si>
  <si>
    <t>с.Римгорское и др.поселения</t>
  </si>
  <si>
    <t>пос.Кавказский</t>
  </si>
  <si>
    <t>п.Ударный</t>
  </si>
  <si>
    <t>с.Николаевское и др.поселения</t>
  </si>
  <si>
    <t>с.Майское</t>
  </si>
  <si>
    <t>ст-ца Преградная и др.поселения</t>
  </si>
  <si>
    <t>а.Апсуа и др.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</si>
</sst>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_ ;\-#,##0.000\ "/>
    <numFmt numFmtId="173" formatCode="#,##0.00_р_."/>
    <numFmt numFmtId="174" formatCode="0.0"/>
    <numFmt numFmtId="175" formatCode="0.0000"/>
    <numFmt numFmtId="176" formatCode="#,##0.0000"/>
    <numFmt numFmtId="177" formatCode="0.00000"/>
  </numFmts>
  <fonts count="27">
    <font>
      <sz val="8"/>
      <name val="Verdana"/>
      <family val="0"/>
    </font>
    <font>
      <sz val="10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Verdana"/>
      <family val="2"/>
    </font>
    <font>
      <b/>
      <sz val="14"/>
      <name val="Times New Roman"/>
      <family val="1"/>
    </font>
    <font>
      <sz val="14"/>
      <name val="Verdana"/>
      <family val="0"/>
    </font>
    <font>
      <sz val="13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distributed"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justify" vertic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5" fontId="1" fillId="0" borderId="11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16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textRotation="90" wrapText="1" readingOrder="1"/>
    </xf>
    <xf numFmtId="49" fontId="0" fillId="0" borderId="23" xfId="0" applyNumberFormat="1" applyFont="1" applyFill="1" applyBorder="1" applyAlignment="1">
      <alignment horizontal="center" vertical="center" textRotation="90" wrapText="1" readingOrder="1"/>
    </xf>
    <xf numFmtId="49" fontId="0" fillId="0" borderId="22" xfId="0" applyNumberFormat="1" applyFont="1" applyFill="1" applyBorder="1" applyAlignment="1">
      <alignment horizontal="center" vertical="center" textRotation="90" wrapText="1"/>
    </xf>
    <xf numFmtId="49" fontId="0" fillId="0" borderId="23" xfId="0" applyNumberFormat="1" applyFont="1" applyFill="1" applyBorder="1" applyAlignment="1">
      <alignment horizontal="center" vertical="center" textRotation="90" wrapText="1"/>
    </xf>
    <xf numFmtId="49" fontId="0" fillId="0" borderId="24" xfId="0" applyNumberFormat="1" applyFont="1" applyFill="1" applyBorder="1" applyAlignment="1">
      <alignment horizontal="center" vertical="center" textRotation="90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distributed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vertical="distributed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9" sqref="K29"/>
    </sheetView>
  </sheetViews>
  <sheetFormatPr defaultColWidth="9.140625" defaultRowHeight="10.5"/>
  <cols>
    <col min="1" max="1" width="36.28125" style="0" customWidth="1"/>
    <col min="2" max="2" width="14.421875" style="0" customWidth="1"/>
    <col min="3" max="3" width="13.57421875" style="0" customWidth="1"/>
    <col min="4" max="4" width="16.00390625" style="0" customWidth="1"/>
    <col min="5" max="5" width="28.421875" style="0" customWidth="1"/>
    <col min="6" max="6" width="8.7109375" style="5" customWidth="1"/>
    <col min="7" max="7" width="18.140625" style="0" customWidth="1"/>
    <col min="8" max="8" width="9.7109375" style="0" customWidth="1"/>
    <col min="9" max="9" width="8.8515625" style="5" customWidth="1"/>
    <col min="10" max="10" width="15.421875" style="0" customWidth="1"/>
    <col min="11" max="11" width="8.00390625" style="5" customWidth="1"/>
    <col min="12" max="12" width="20.28125" style="0" customWidth="1"/>
    <col min="13" max="13" width="9.28125" style="0" customWidth="1"/>
    <col min="14" max="14" width="8.7109375" style="5" customWidth="1"/>
    <col min="15" max="15" width="8.7109375" style="0" customWidth="1"/>
    <col min="16" max="16" width="11.28125" style="0" bestFit="1" customWidth="1"/>
    <col min="17" max="17" width="16.00390625" style="5" customWidth="1"/>
    <col min="18" max="18" width="8.7109375" style="0" customWidth="1"/>
    <col min="19" max="19" width="1.1484375" style="0" customWidth="1"/>
    <col min="20" max="20" width="0.2890625" style="0" hidden="1" customWidth="1"/>
    <col min="21" max="21" width="0.71875" style="0" hidden="1" customWidth="1"/>
    <col min="22" max="24" width="9.140625" style="0" hidden="1" customWidth="1"/>
  </cols>
  <sheetData>
    <row r="1" spans="1:24" ht="36.7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53" t="s">
        <v>53</v>
      </c>
      <c r="L1" s="53"/>
      <c r="M1" s="53"/>
      <c r="N1" s="53"/>
      <c r="O1" s="53"/>
      <c r="P1" s="53"/>
      <c r="Q1" s="53"/>
      <c r="R1" s="53"/>
      <c r="S1" s="47" t="s">
        <v>12</v>
      </c>
      <c r="T1" s="47"/>
      <c r="U1" s="47"/>
      <c r="V1" s="47"/>
      <c r="W1" s="48"/>
      <c r="X1" s="1"/>
    </row>
    <row r="2" spans="1:24" ht="39.75" customHeight="1" thickBo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50"/>
      <c r="U2" s="51"/>
      <c r="V2" s="50"/>
      <c r="W2" s="2"/>
      <c r="X2" s="2"/>
    </row>
    <row r="3" spans="1:23" ht="25.5" customHeight="1">
      <c r="A3" s="56" t="s">
        <v>25</v>
      </c>
      <c r="B3" s="62" t="s">
        <v>26</v>
      </c>
      <c r="C3" s="62"/>
      <c r="D3" s="62"/>
      <c r="E3" s="58" t="s">
        <v>11</v>
      </c>
      <c r="F3" s="59"/>
      <c r="G3" s="59"/>
      <c r="H3" s="58" t="s">
        <v>40</v>
      </c>
      <c r="I3" s="59"/>
      <c r="J3" s="59"/>
      <c r="K3" s="59" t="s">
        <v>16</v>
      </c>
      <c r="L3" s="59"/>
      <c r="M3" s="58" t="s">
        <v>24</v>
      </c>
      <c r="N3" s="59"/>
      <c r="O3" s="59"/>
      <c r="P3" s="58" t="s">
        <v>49</v>
      </c>
      <c r="Q3" s="60"/>
      <c r="R3" s="61"/>
      <c r="S3" s="45" t="s">
        <v>9</v>
      </c>
      <c r="T3" s="46"/>
      <c r="U3" s="52" t="s">
        <v>10</v>
      </c>
      <c r="V3" s="46"/>
      <c r="W3" s="6"/>
    </row>
    <row r="4" spans="1:23" ht="84.75" customHeight="1">
      <c r="A4" s="57"/>
      <c r="B4" s="11" t="s">
        <v>15</v>
      </c>
      <c r="C4" s="11" t="s">
        <v>13</v>
      </c>
      <c r="D4" s="11" t="s">
        <v>14</v>
      </c>
      <c r="E4" s="12" t="s">
        <v>19</v>
      </c>
      <c r="F4" s="12" t="s">
        <v>18</v>
      </c>
      <c r="G4" s="12" t="s">
        <v>32</v>
      </c>
      <c r="H4" s="12" t="s">
        <v>17</v>
      </c>
      <c r="I4" s="10" t="s">
        <v>46</v>
      </c>
      <c r="J4" s="14" t="s">
        <v>41</v>
      </c>
      <c r="K4" s="12" t="s">
        <v>43</v>
      </c>
      <c r="L4" s="12" t="s">
        <v>31</v>
      </c>
      <c r="M4" s="12" t="s">
        <v>20</v>
      </c>
      <c r="N4" s="12" t="s">
        <v>33</v>
      </c>
      <c r="O4" s="12" t="s">
        <v>23</v>
      </c>
      <c r="P4" s="12" t="s">
        <v>21</v>
      </c>
      <c r="Q4" s="12" t="s">
        <v>50</v>
      </c>
      <c r="R4" s="13" t="s">
        <v>38</v>
      </c>
      <c r="S4" s="6"/>
      <c r="T4" s="6"/>
      <c r="U4" s="6"/>
      <c r="V4" s="6"/>
      <c r="W4" s="6"/>
    </row>
    <row r="5" spans="1:23" ht="18.75" customHeight="1">
      <c r="A5" s="15" t="s">
        <v>27</v>
      </c>
      <c r="B5" s="21">
        <f>1813.63+H5+(K5*91.8)+M5+P5</f>
        <v>2740.2240500000003</v>
      </c>
      <c r="C5" s="21">
        <f>906.81+H5+(K5*73.42)+M5+P5</f>
        <v>1755.47285</v>
      </c>
      <c r="D5" s="21">
        <f>604.44+(K5*64.33)+M5+P5+H5</f>
        <v>1414.5612500000002</v>
      </c>
      <c r="E5" s="22" t="s">
        <v>59</v>
      </c>
      <c r="F5" s="23" t="s">
        <v>58</v>
      </c>
      <c r="G5" s="23" t="s">
        <v>22</v>
      </c>
      <c r="H5" s="22">
        <f>I5*J5</f>
        <v>236.88</v>
      </c>
      <c r="I5" s="24">
        <v>6.58</v>
      </c>
      <c r="J5" s="24">
        <v>36</v>
      </c>
      <c r="K5" s="23" t="s">
        <v>55</v>
      </c>
      <c r="L5" s="25" t="s">
        <v>56</v>
      </c>
      <c r="M5" s="22">
        <f>N5*O5</f>
        <v>181.83880000000002</v>
      </c>
      <c r="N5" s="23" t="s">
        <v>60</v>
      </c>
      <c r="O5" s="23" t="s">
        <v>39</v>
      </c>
      <c r="P5" s="22">
        <f>Q5*R5</f>
        <v>118.64325000000001</v>
      </c>
      <c r="Q5" s="26" t="s">
        <v>57</v>
      </c>
      <c r="R5" s="27">
        <v>0.275</v>
      </c>
      <c r="S5" s="6" t="e">
        <f>((D7*E7)+(F7*G7)+(J7*#REF!)+(#REF!*#REF!)+(#REF!*K7)+(M7*N7))*0.5</f>
        <v>#VALUE!</v>
      </c>
      <c r="T5" s="6"/>
      <c r="U5" s="6"/>
      <c r="V5" s="6"/>
      <c r="W5" s="6"/>
    </row>
    <row r="6" spans="1:23" ht="18.75" customHeight="1">
      <c r="A6" s="35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6" t="e">
        <f>((D8*E8)+(F8*G8)+(J8*#REF!)+(#REF!*#REF!)+(#REF!*K8)+(M8*N8))*0.5</f>
        <v>#VALUE!</v>
      </c>
      <c r="T6" s="6"/>
      <c r="U6" s="6"/>
      <c r="V6" s="6"/>
      <c r="W6" s="6"/>
    </row>
    <row r="7" spans="1:23" ht="18.75" customHeight="1">
      <c r="A7" s="15" t="s">
        <v>29</v>
      </c>
      <c r="B7" s="21">
        <f>1813.63+H7+(K7*91.8)+M7+P7</f>
        <v>2598.7732</v>
      </c>
      <c r="C7" s="21">
        <f>906.81+H7+(K7*73.42)+M7+P7</f>
        <v>1614.0220000000002</v>
      </c>
      <c r="D7" s="21">
        <f>604.44+(K7*64.33)+M7+P7+H7</f>
        <v>1273.1104</v>
      </c>
      <c r="E7" s="22" t="s">
        <v>59</v>
      </c>
      <c r="F7" s="23" t="s">
        <v>58</v>
      </c>
      <c r="G7" s="23" t="s">
        <v>22</v>
      </c>
      <c r="H7" s="22">
        <f>I7*J7</f>
        <v>236.88</v>
      </c>
      <c r="I7" s="24">
        <v>6.58</v>
      </c>
      <c r="J7" s="24">
        <v>36</v>
      </c>
      <c r="K7" s="25">
        <v>4.24</v>
      </c>
      <c r="L7" s="25" t="s">
        <v>56</v>
      </c>
      <c r="M7" s="22">
        <f>N7*O7</f>
        <v>55.488</v>
      </c>
      <c r="N7" s="25">
        <v>9.6</v>
      </c>
      <c r="O7" s="25">
        <v>5.78</v>
      </c>
      <c r="P7" s="22">
        <f>Q7*R7</f>
        <v>103.5432</v>
      </c>
      <c r="Q7" s="23" t="s">
        <v>57</v>
      </c>
      <c r="R7" s="28">
        <v>0.24</v>
      </c>
      <c r="S7" s="6" t="e">
        <f>((D9*E9)+(F9*G9)+(J9*#REF!)+(#REF!*#REF!)+(#REF!*K9)+(M9*N9))*0.5</f>
        <v>#REF!</v>
      </c>
      <c r="T7" s="6"/>
      <c r="U7" s="6"/>
      <c r="V7" s="6"/>
      <c r="W7" s="6"/>
    </row>
    <row r="8" spans="1:23" ht="18.75" customHeight="1">
      <c r="A8" s="15" t="s">
        <v>34</v>
      </c>
      <c r="B8" s="21">
        <f>1813.63+H8+(K8*91.8)+M8+P8</f>
        <v>2590.2693810000005</v>
      </c>
      <c r="C8" s="21">
        <f>906.81+H8+(K8*73.42)+M8+P8</f>
        <v>1605.518181</v>
      </c>
      <c r="D8" s="21">
        <f>604.44+(K8*64.33)+M8+P8+H8</f>
        <v>1264.606581</v>
      </c>
      <c r="E8" s="22" t="s">
        <v>59</v>
      </c>
      <c r="F8" s="23" t="s">
        <v>58</v>
      </c>
      <c r="G8" s="23" t="s">
        <v>22</v>
      </c>
      <c r="H8" s="22">
        <f>I8*J8</f>
        <v>236.88</v>
      </c>
      <c r="I8" s="24">
        <v>6.58</v>
      </c>
      <c r="J8" s="24">
        <v>36</v>
      </c>
      <c r="K8" s="25">
        <v>4.24</v>
      </c>
      <c r="L8" s="25" t="s">
        <v>56</v>
      </c>
      <c r="M8" s="22">
        <f>N8*O8</f>
        <v>78.608</v>
      </c>
      <c r="N8" s="25">
        <v>13.6</v>
      </c>
      <c r="O8" s="25">
        <v>5.78</v>
      </c>
      <c r="P8" s="22">
        <f>Q8*R8</f>
        <v>71.919381</v>
      </c>
      <c r="Q8" s="23" t="s">
        <v>57</v>
      </c>
      <c r="R8" s="27">
        <v>0.1667</v>
      </c>
      <c r="S8" s="6" t="e">
        <f>((D10*E10)+(F10*G10)+(J10*#REF!)+(#REF!*#REF!)+(#REF!*K10)+(M10*N10))*0.5</f>
        <v>#VALUE!</v>
      </c>
      <c r="T8" s="6"/>
      <c r="U8" s="6"/>
      <c r="V8" s="6"/>
      <c r="W8" s="6"/>
    </row>
    <row r="9" spans="1:23" ht="18" customHeight="1">
      <c r="A9" s="35" t="s">
        <v>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6" t="e">
        <f>((D11*E11)+(F11*G11)+(J11*#REF!)+(#REF!*#REF!)+(#REF!*K11)+(M11*N11))*0.5</f>
        <v>#REF!</v>
      </c>
      <c r="T9" s="6"/>
      <c r="U9" s="6"/>
      <c r="V9" s="6"/>
      <c r="W9" s="6"/>
    </row>
    <row r="10" spans="1:23" ht="18" customHeight="1">
      <c r="A10" s="15" t="s">
        <v>37</v>
      </c>
      <c r="B10" s="21">
        <f>1813.63+H10+(K10*91.8)+M10+P10</f>
        <v>2478.4243810000007</v>
      </c>
      <c r="C10" s="21">
        <f>906.81+H10+(K10*73.42)+M10+P10</f>
        <v>1517.015781</v>
      </c>
      <c r="D10" s="21">
        <f>604.44+(K10*64.33)+M10+P10+H10</f>
        <v>1187.6484810000002</v>
      </c>
      <c r="E10" s="22" t="s">
        <v>59</v>
      </c>
      <c r="F10" s="23" t="s">
        <v>58</v>
      </c>
      <c r="G10" s="23" t="s">
        <v>22</v>
      </c>
      <c r="H10" s="22">
        <f>I10*J10</f>
        <v>236.88</v>
      </c>
      <c r="I10" s="24">
        <v>6.58</v>
      </c>
      <c r="J10" s="24">
        <v>36</v>
      </c>
      <c r="K10" s="25">
        <v>2.97</v>
      </c>
      <c r="L10" s="25" t="s">
        <v>56</v>
      </c>
      <c r="M10" s="22">
        <f>N10*O10</f>
        <v>83.349</v>
      </c>
      <c r="N10" s="25">
        <v>17.15</v>
      </c>
      <c r="O10" s="25">
        <v>4.86</v>
      </c>
      <c r="P10" s="22">
        <f>Q10*R10</f>
        <v>71.919381</v>
      </c>
      <c r="Q10" s="23" t="s">
        <v>57</v>
      </c>
      <c r="R10" s="27">
        <v>0.1667</v>
      </c>
      <c r="S10" s="6" t="e">
        <f>((D12*E12)+(F12*G12)+(J12*#REF!)+(#REF!*#REF!)+(#REF!*K12)+(M12*N12))*0.5</f>
        <v>#VALUE!</v>
      </c>
      <c r="T10" s="6"/>
      <c r="U10" s="6"/>
      <c r="V10" s="6"/>
      <c r="W10" s="6"/>
    </row>
    <row r="11" spans="1:23" ht="18" customHeight="1">
      <c r="A11" s="35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6" t="e">
        <f>((D14*E14)+(F14*G14)+(J14*#REF!)+(#REF!*#REF!)+(#REF!*K14)+(M14*N14))*0.5</f>
        <v>#REF!</v>
      </c>
      <c r="T11" s="6"/>
      <c r="U11" s="6"/>
      <c r="V11" s="6"/>
      <c r="W11" s="6"/>
    </row>
    <row r="12" spans="1:23" ht="18" customHeight="1">
      <c r="A12" s="15" t="s">
        <v>74</v>
      </c>
      <c r="B12" s="21">
        <f>1813.63+H12+(K12*91.8)+M12+P12</f>
        <v>2470.1004000000003</v>
      </c>
      <c r="C12" s="21">
        <f>906.81+H12+(K12*73.42)+M12+P12</f>
        <v>1508.6918000000003</v>
      </c>
      <c r="D12" s="21">
        <f>604.44+(K12*64.33)+M12+P12+H12</f>
        <v>1179.3245000000002</v>
      </c>
      <c r="E12" s="22" t="s">
        <v>59</v>
      </c>
      <c r="F12" s="23" t="s">
        <v>58</v>
      </c>
      <c r="G12" s="23" t="s">
        <v>22</v>
      </c>
      <c r="H12" s="22">
        <f>I12*J12</f>
        <v>236.88</v>
      </c>
      <c r="I12" s="24">
        <v>6.58</v>
      </c>
      <c r="J12" s="24">
        <v>36</v>
      </c>
      <c r="K12" s="25">
        <v>2.97</v>
      </c>
      <c r="L12" s="25" t="s">
        <v>56</v>
      </c>
      <c r="M12" s="22">
        <f>N12*O12</f>
        <v>75.0244</v>
      </c>
      <c r="N12" s="25">
        <v>12.98</v>
      </c>
      <c r="O12" s="25">
        <v>5.78</v>
      </c>
      <c r="P12" s="22">
        <f>ROUND((Q12*R12),2)</f>
        <v>71.92</v>
      </c>
      <c r="Q12" s="23" t="s">
        <v>57</v>
      </c>
      <c r="R12" s="27">
        <v>0.1667</v>
      </c>
      <c r="S12" s="6" t="e">
        <f>((D15*E15)+(F15*G15)+(J15*#REF!)+(#REF!*#REF!)+(#REF!*K15)+(M15*N15))*0.5</f>
        <v>#VALUE!</v>
      </c>
      <c r="T12" s="6"/>
      <c r="U12" s="6"/>
      <c r="V12" s="6"/>
      <c r="W12" s="6"/>
    </row>
    <row r="13" spans="1:23" ht="18" customHeight="1">
      <c r="A13" s="15"/>
      <c r="B13" s="21"/>
      <c r="C13" s="21"/>
      <c r="D13" s="21"/>
      <c r="E13" s="22"/>
      <c r="F13" s="23"/>
      <c r="G13" s="23"/>
      <c r="H13" s="22"/>
      <c r="I13" s="24"/>
      <c r="J13" s="24"/>
      <c r="K13" s="25"/>
      <c r="L13" s="25"/>
      <c r="M13" s="22"/>
      <c r="N13" s="25"/>
      <c r="O13" s="25"/>
      <c r="P13" s="22"/>
      <c r="Q13" s="23"/>
      <c r="R13" s="27"/>
      <c r="S13" s="6"/>
      <c r="T13" s="6"/>
      <c r="U13" s="6"/>
      <c r="V13" s="6"/>
      <c r="W13" s="6"/>
    </row>
    <row r="14" spans="1:23" ht="18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6" t="e">
        <f>((D17*E17)+(F17*G17)+(J17*#REF!)+(#REF!*#REF!)+(#REF!*K17)+(M17*N17))*0.5</f>
        <v>#REF!</v>
      </c>
      <c r="T14" s="6"/>
      <c r="U14" s="6"/>
      <c r="V14" s="6"/>
      <c r="W14" s="6"/>
    </row>
    <row r="15" spans="1:23" ht="18" customHeight="1">
      <c r="A15" s="15" t="s">
        <v>61</v>
      </c>
      <c r="B15" s="21">
        <f>1813.63+H15+(K15*91.8)+M15+P15</f>
        <v>2494.3657810000004</v>
      </c>
      <c r="C15" s="21">
        <f>906.81+H15+(K15*73.42)+M15+P15</f>
        <v>1532.9571810000002</v>
      </c>
      <c r="D15" s="21">
        <f>604.44+(K15*64.33)+M15+P15+H15</f>
        <v>1203.5898809999999</v>
      </c>
      <c r="E15" s="22" t="s">
        <v>59</v>
      </c>
      <c r="F15" s="23" t="s">
        <v>58</v>
      </c>
      <c r="G15" s="23" t="s">
        <v>22</v>
      </c>
      <c r="H15" s="22">
        <f>I15*J15</f>
        <v>236.88</v>
      </c>
      <c r="I15" s="24">
        <v>6.58</v>
      </c>
      <c r="J15" s="24">
        <v>36</v>
      </c>
      <c r="K15" s="25">
        <v>2.97</v>
      </c>
      <c r="L15" s="25" t="s">
        <v>56</v>
      </c>
      <c r="M15" s="22">
        <f>N15*O15</f>
        <v>99.3004</v>
      </c>
      <c r="N15" s="25">
        <v>17.18</v>
      </c>
      <c r="O15" s="25">
        <v>5.78</v>
      </c>
      <c r="P15" s="22">
        <f>Q15*R15-0.01</f>
        <v>71.909381</v>
      </c>
      <c r="Q15" s="23" t="s">
        <v>57</v>
      </c>
      <c r="R15" s="27">
        <v>0.1667</v>
      </c>
      <c r="S15" s="6" t="e">
        <f>((#REF!*#REF!)+(#REF!*#REF!)+(#REF!*#REF!)+(#REF!*#REF!)+(#REF!*#REF!)+(#REF!*#REF!))*0.5</f>
        <v>#REF!</v>
      </c>
      <c r="T15" s="6"/>
      <c r="U15" s="6"/>
      <c r="V15" s="6"/>
      <c r="W15" s="6"/>
    </row>
    <row r="16" spans="1:23" ht="18" customHeight="1">
      <c r="A16" s="15" t="s">
        <v>62</v>
      </c>
      <c r="B16" s="21">
        <f>1813.63+H16+(K16*91.8)+M16+P16</f>
        <v>2496.0419810000003</v>
      </c>
      <c r="C16" s="21">
        <f>906.81+H16+(K16*73.42)+M16+P16</f>
        <v>1534.633381</v>
      </c>
      <c r="D16" s="21">
        <f>604.44+(K16*64.33)+M16+P16+H16</f>
        <v>1205.2660810000002</v>
      </c>
      <c r="E16" s="22" t="s">
        <v>59</v>
      </c>
      <c r="F16" s="23" t="s">
        <v>58</v>
      </c>
      <c r="G16" s="23" t="s">
        <v>22</v>
      </c>
      <c r="H16" s="22">
        <f>I16*J16</f>
        <v>236.88</v>
      </c>
      <c r="I16" s="24">
        <v>6.58</v>
      </c>
      <c r="J16" s="24">
        <v>36</v>
      </c>
      <c r="K16" s="25">
        <v>2.97</v>
      </c>
      <c r="L16" s="25" t="s">
        <v>56</v>
      </c>
      <c r="M16" s="22">
        <f>N16*O16</f>
        <v>100.9766</v>
      </c>
      <c r="N16" s="25">
        <v>17.47</v>
      </c>
      <c r="O16" s="25">
        <v>5.78</v>
      </c>
      <c r="P16" s="22">
        <f>Q16*R16-0.01</f>
        <v>71.909381</v>
      </c>
      <c r="Q16" s="23" t="s">
        <v>57</v>
      </c>
      <c r="R16" s="27">
        <v>0.1667</v>
      </c>
      <c r="S16" s="6"/>
      <c r="T16" s="6"/>
      <c r="U16" s="6"/>
      <c r="V16" s="6"/>
      <c r="W16" s="6"/>
    </row>
    <row r="17" spans="1:23" ht="18" customHeight="1">
      <c r="A17" s="35" t="s">
        <v>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6" t="e">
        <f>((D21*E21)+(F21*G21)+(J21*#REF!)+(#REF!*#REF!)+(#REF!*K21)+(M21*N21))*0.5</f>
        <v>#REF!</v>
      </c>
      <c r="T17" s="6"/>
      <c r="U17" s="6"/>
      <c r="V17" s="6"/>
      <c r="W17" s="6"/>
    </row>
    <row r="18" spans="1:23" ht="18" customHeight="1">
      <c r="A18" s="15" t="s">
        <v>36</v>
      </c>
      <c r="B18" s="21">
        <f>1813.63+H18+(K18*91.8)+M18+P18</f>
        <v>2470.5043810000006</v>
      </c>
      <c r="C18" s="21">
        <f>906.81+H18+(K18*73.42)+M18+P18</f>
        <v>1509.0957810000002</v>
      </c>
      <c r="D18" s="21">
        <f>604.44+(K18*64.33)+M18+P18+H18</f>
        <v>1179.728481</v>
      </c>
      <c r="E18" s="22" t="s">
        <v>59</v>
      </c>
      <c r="F18" s="23" t="s">
        <v>58</v>
      </c>
      <c r="G18" s="23" t="s">
        <v>22</v>
      </c>
      <c r="H18" s="22">
        <f>I18*J18</f>
        <v>236.88</v>
      </c>
      <c r="I18" s="24">
        <v>6.58</v>
      </c>
      <c r="J18" s="24">
        <v>36</v>
      </c>
      <c r="K18" s="25">
        <v>2.97</v>
      </c>
      <c r="L18" s="25" t="s">
        <v>56</v>
      </c>
      <c r="M18" s="22">
        <f>N18*O18</f>
        <v>75.429</v>
      </c>
      <c r="N18" s="25">
        <v>13.05</v>
      </c>
      <c r="O18" s="25">
        <v>5.78</v>
      </c>
      <c r="P18" s="22">
        <f>Q18*R18</f>
        <v>71.919381</v>
      </c>
      <c r="Q18" s="23" t="s">
        <v>57</v>
      </c>
      <c r="R18" s="27">
        <v>0.1667</v>
      </c>
      <c r="S18" s="6"/>
      <c r="T18" s="6"/>
      <c r="U18" s="6"/>
      <c r="V18" s="6"/>
      <c r="W18" s="6"/>
    </row>
    <row r="19" spans="1:23" ht="18" customHeight="1">
      <c r="A19" s="15" t="s">
        <v>65</v>
      </c>
      <c r="B19" s="21">
        <f>1813.63+H19+(K19*91.8)+M19+P19</f>
        <v>2473.6833810000007</v>
      </c>
      <c r="C19" s="21">
        <f>906.81+H19+(K19*73.42)+M19+P19</f>
        <v>1512.274781</v>
      </c>
      <c r="D19" s="21">
        <f>604.44+(K19*64.33)+M19+P19+H19</f>
        <v>1182.9074810000002</v>
      </c>
      <c r="E19" s="22" t="s">
        <v>59</v>
      </c>
      <c r="F19" s="23" t="s">
        <v>58</v>
      </c>
      <c r="G19" s="23" t="s">
        <v>22</v>
      </c>
      <c r="H19" s="22">
        <f>I19*J19</f>
        <v>236.88</v>
      </c>
      <c r="I19" s="24">
        <v>6.58</v>
      </c>
      <c r="J19" s="24">
        <v>36</v>
      </c>
      <c r="K19" s="25">
        <v>2.97</v>
      </c>
      <c r="L19" s="25" t="s">
        <v>56</v>
      </c>
      <c r="M19" s="22">
        <f>N19*O19</f>
        <v>78.608</v>
      </c>
      <c r="N19" s="25">
        <v>13.6</v>
      </c>
      <c r="O19" s="25">
        <v>5.78</v>
      </c>
      <c r="P19" s="22">
        <f>Q19*R19</f>
        <v>71.919381</v>
      </c>
      <c r="Q19" s="23" t="s">
        <v>57</v>
      </c>
      <c r="R19" s="27">
        <v>0.1667</v>
      </c>
      <c r="S19" s="6"/>
      <c r="T19" s="6"/>
      <c r="U19" s="6"/>
      <c r="V19" s="6"/>
      <c r="W19" s="6"/>
    </row>
    <row r="20" spans="1:23" ht="18" customHeight="1">
      <c r="A20" s="15" t="s">
        <v>66</v>
      </c>
      <c r="B20" s="21">
        <f>1813.63+H20+(K20*91.8)+M20+P20</f>
        <v>2465.9959810000005</v>
      </c>
      <c r="C20" s="21">
        <f>906.81+H20+(K20*73.42)+M20+P20</f>
        <v>1504.587381</v>
      </c>
      <c r="D20" s="21">
        <f>604.44+(K20*64.33)+M20+P20+H20</f>
        <v>1175.2200810000002</v>
      </c>
      <c r="E20" s="22" t="s">
        <v>59</v>
      </c>
      <c r="F20" s="23" t="s">
        <v>58</v>
      </c>
      <c r="G20" s="23" t="s">
        <v>22</v>
      </c>
      <c r="H20" s="22">
        <f>I20*J20</f>
        <v>236.88</v>
      </c>
      <c r="I20" s="24">
        <v>6.58</v>
      </c>
      <c r="J20" s="24">
        <v>36</v>
      </c>
      <c r="K20" s="25">
        <v>2.97</v>
      </c>
      <c r="L20" s="25" t="s">
        <v>56</v>
      </c>
      <c r="M20" s="22">
        <f>N20*O20</f>
        <v>70.92060000000001</v>
      </c>
      <c r="N20" s="25">
        <v>12.27</v>
      </c>
      <c r="O20" s="25">
        <v>5.78</v>
      </c>
      <c r="P20" s="22">
        <f>Q20*R20</f>
        <v>71.919381</v>
      </c>
      <c r="Q20" s="23" t="s">
        <v>57</v>
      </c>
      <c r="R20" s="27">
        <v>0.1667</v>
      </c>
      <c r="S20" s="6"/>
      <c r="T20" s="6"/>
      <c r="U20" s="6"/>
      <c r="V20" s="6"/>
      <c r="W20" s="6"/>
    </row>
    <row r="21" spans="1:23" ht="18" customHeight="1">
      <c r="A21" s="35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6" t="e">
        <f>((D24*E24)+(F24*G24)+(J24*#REF!)+(#REF!*#REF!)+(#REF!*K24)+(M24*N24))*0.5</f>
        <v>#REF!</v>
      </c>
      <c r="T21" s="6"/>
      <c r="U21" s="6"/>
      <c r="V21" s="6"/>
      <c r="W21" s="6"/>
    </row>
    <row r="22" spans="1:23" ht="18" customHeight="1">
      <c r="A22" s="15" t="s">
        <v>67</v>
      </c>
      <c r="B22" s="21">
        <f>1813.63+H22+(K22*91.8)+M22+P22</f>
        <v>2474.6081810000005</v>
      </c>
      <c r="C22" s="21">
        <f>906.81+H22+(K22*73.42)+M22+P22</f>
        <v>1513.199581</v>
      </c>
      <c r="D22" s="21">
        <f>604.44+(K22*64.33)+M22+P22+H22</f>
        <v>1183.8322810000002</v>
      </c>
      <c r="E22" s="22" t="s">
        <v>59</v>
      </c>
      <c r="F22" s="23" t="s">
        <v>58</v>
      </c>
      <c r="G22" s="23" t="s">
        <v>22</v>
      </c>
      <c r="H22" s="22">
        <f>I22*J22</f>
        <v>236.88</v>
      </c>
      <c r="I22" s="24">
        <v>6.58</v>
      </c>
      <c r="J22" s="24">
        <v>36</v>
      </c>
      <c r="K22" s="25">
        <v>2.97</v>
      </c>
      <c r="L22" s="25" t="s">
        <v>56</v>
      </c>
      <c r="M22" s="22">
        <f>N22*O22</f>
        <v>79.53280000000001</v>
      </c>
      <c r="N22" s="25">
        <v>13.76</v>
      </c>
      <c r="O22" s="25">
        <v>5.78</v>
      </c>
      <c r="P22" s="22">
        <f>Q22*R22</f>
        <v>71.919381</v>
      </c>
      <c r="Q22" s="23" t="s">
        <v>57</v>
      </c>
      <c r="R22" s="27">
        <v>0.1667</v>
      </c>
      <c r="S22" s="6" t="e">
        <f>((D25*E25)+(F25*G25)+(J25*#REF!)+(#REF!*#REF!)+(#REF!*K25)+(M25*N25))*0.5</f>
        <v>#VALUE!</v>
      </c>
      <c r="T22" s="6"/>
      <c r="U22" s="6"/>
      <c r="V22" s="6"/>
      <c r="W22" s="6"/>
    </row>
    <row r="23" spans="1:23" ht="18" customHeight="1">
      <c r="A23" s="15" t="s">
        <v>68</v>
      </c>
      <c r="B23" s="21">
        <f>1813.63+H23+(K23*91.8)+M23+P23</f>
        <v>2479.2899810000004</v>
      </c>
      <c r="C23" s="21">
        <f>906.81+H23+(K23*73.42)+M23+P23</f>
        <v>1517.8813810000001</v>
      </c>
      <c r="D23" s="21">
        <f>604.44+(K23*64.33)+M23+P23+H23</f>
        <v>1188.5140810000003</v>
      </c>
      <c r="E23" s="22" t="s">
        <v>59</v>
      </c>
      <c r="F23" s="23" t="s">
        <v>58</v>
      </c>
      <c r="G23" s="23" t="s">
        <v>22</v>
      </c>
      <c r="H23" s="22">
        <f>I23*J23</f>
        <v>236.88</v>
      </c>
      <c r="I23" s="24">
        <v>6.58</v>
      </c>
      <c r="J23" s="24">
        <v>36</v>
      </c>
      <c r="K23" s="25">
        <v>2.97</v>
      </c>
      <c r="L23" s="25" t="s">
        <v>56</v>
      </c>
      <c r="M23" s="22">
        <f>N23*O23</f>
        <v>84.2146</v>
      </c>
      <c r="N23" s="25">
        <v>14.57</v>
      </c>
      <c r="O23" s="25">
        <v>5.78</v>
      </c>
      <c r="P23" s="22">
        <f>Q23*R23</f>
        <v>71.919381</v>
      </c>
      <c r="Q23" s="23" t="s">
        <v>57</v>
      </c>
      <c r="R23" s="27">
        <v>0.1667</v>
      </c>
      <c r="S23" s="6"/>
      <c r="T23" s="6"/>
      <c r="U23" s="6"/>
      <c r="V23" s="6"/>
      <c r="W23" s="6"/>
    </row>
    <row r="24" spans="1:23" ht="18" customHeigh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6" t="e">
        <f>((D27*E27)+(F27*G27)+(J27*#REF!)+(#REF!*#REF!)+(#REF!*K27)+(M27*N27))*0.5</f>
        <v>#REF!</v>
      </c>
      <c r="T24" s="6"/>
      <c r="U24" s="6"/>
      <c r="V24" s="6"/>
      <c r="W24" s="6"/>
    </row>
    <row r="25" spans="1:23" ht="18" customHeight="1">
      <c r="A25" s="15" t="s">
        <v>64</v>
      </c>
      <c r="B25" s="21">
        <f>1813.63+H25+(K25*91.8)+M25+P25</f>
        <v>2489.8673810000005</v>
      </c>
      <c r="C25" s="21">
        <f>906.81+H25+(K25*73.42)+M25+P25</f>
        <v>1528.458781</v>
      </c>
      <c r="D25" s="21">
        <f>604.44+(K25*64.33)+M25+P25+H25</f>
        <v>1199.0914810000002</v>
      </c>
      <c r="E25" s="22" t="s">
        <v>59</v>
      </c>
      <c r="F25" s="23" t="s">
        <v>58</v>
      </c>
      <c r="G25" s="23" t="s">
        <v>22</v>
      </c>
      <c r="H25" s="22">
        <f>I25*J25</f>
        <v>236.88</v>
      </c>
      <c r="I25" s="24">
        <v>6.58</v>
      </c>
      <c r="J25" s="24">
        <v>36</v>
      </c>
      <c r="K25" s="25">
        <v>2.97</v>
      </c>
      <c r="L25" s="25" t="s">
        <v>56</v>
      </c>
      <c r="M25" s="22">
        <f>N25*O25</f>
        <v>94.792</v>
      </c>
      <c r="N25" s="25">
        <v>16.4</v>
      </c>
      <c r="O25" s="25">
        <v>5.78</v>
      </c>
      <c r="P25" s="22">
        <f>Q25*R25</f>
        <v>71.919381</v>
      </c>
      <c r="Q25" s="23" t="s">
        <v>57</v>
      </c>
      <c r="R25" s="27">
        <v>0.1667</v>
      </c>
      <c r="S25" s="6" t="e">
        <f>((D28*E28)+(F28*G28)+(J28*#REF!)+(#REF!*#REF!)+(#REF!*K28)+(M28*N28))*0.5</f>
        <v>#VALUE!</v>
      </c>
      <c r="T25" s="6"/>
      <c r="U25" s="6"/>
      <c r="V25" s="6"/>
      <c r="W25" s="6"/>
    </row>
    <row r="26" spans="1:23" ht="18" customHeight="1">
      <c r="A26" s="15" t="s">
        <v>63</v>
      </c>
      <c r="B26" s="21">
        <f>1813.63+H26+(K26*91.8)+M26+P26</f>
        <v>2487.3241810000004</v>
      </c>
      <c r="C26" s="21">
        <f>906.81+H26+(K26*73.42)+M26+P26</f>
        <v>1525.9155810000002</v>
      </c>
      <c r="D26" s="21">
        <f>604.44+(K26*64.33)+M26+P26+H26</f>
        <v>1196.548281</v>
      </c>
      <c r="E26" s="22" t="s">
        <v>59</v>
      </c>
      <c r="F26" s="23" t="s">
        <v>58</v>
      </c>
      <c r="G26" s="23" t="s">
        <v>22</v>
      </c>
      <c r="H26" s="22">
        <f>I26*J26</f>
        <v>236.88</v>
      </c>
      <c r="I26" s="24">
        <v>6.58</v>
      </c>
      <c r="J26" s="24">
        <v>36</v>
      </c>
      <c r="K26" s="25">
        <v>2.97</v>
      </c>
      <c r="L26" s="25" t="s">
        <v>56</v>
      </c>
      <c r="M26" s="22">
        <f>N26*O26</f>
        <v>92.2488</v>
      </c>
      <c r="N26" s="25">
        <v>15.96</v>
      </c>
      <c r="O26" s="25">
        <v>5.78</v>
      </c>
      <c r="P26" s="22">
        <f>Q26*R26</f>
        <v>71.919381</v>
      </c>
      <c r="Q26" s="23" t="s">
        <v>57</v>
      </c>
      <c r="R26" s="27">
        <v>0.1667</v>
      </c>
      <c r="S26" s="6"/>
      <c r="T26" s="6"/>
      <c r="U26" s="6"/>
      <c r="V26" s="6"/>
      <c r="W26" s="6"/>
    </row>
    <row r="27" spans="1:23" s="4" customFormat="1" ht="18" customHeight="1">
      <c r="A27" s="35" t="s">
        <v>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6" t="e">
        <f>((D32*E32)+(F32*G32)+(J32*#REF!)+(#REF!*#REF!)+(#REF!*K32)+(M32*N32))*0.5</f>
        <v>#REF!</v>
      </c>
      <c r="T27" s="6"/>
      <c r="U27" s="6"/>
      <c r="V27" s="6"/>
      <c r="W27" s="6"/>
    </row>
    <row r="28" spans="1:23" s="4" customFormat="1" ht="18" customHeight="1">
      <c r="A28" s="20" t="s">
        <v>69</v>
      </c>
      <c r="B28" s="21">
        <f>1813.63+H28+(K28*91.8)+M28+P28</f>
        <v>2523.8977810000006</v>
      </c>
      <c r="C28" s="21">
        <f>906.81+H28+(K28*73.42)+M28+P28</f>
        <v>1562.4891810000001</v>
      </c>
      <c r="D28" s="21">
        <f>604.44+(K28*64.33)+M28+P28+H28</f>
        <v>1233.121881</v>
      </c>
      <c r="E28" s="22" t="s">
        <v>59</v>
      </c>
      <c r="F28" s="23" t="s">
        <v>58</v>
      </c>
      <c r="G28" s="23" t="s">
        <v>22</v>
      </c>
      <c r="H28" s="22">
        <f>I28*J28</f>
        <v>236.88</v>
      </c>
      <c r="I28" s="24">
        <v>6.58</v>
      </c>
      <c r="J28" s="24">
        <v>36</v>
      </c>
      <c r="K28" s="25">
        <v>2.97</v>
      </c>
      <c r="L28" s="25" t="s">
        <v>56</v>
      </c>
      <c r="M28" s="22">
        <f>N28*O28</f>
        <v>128.8224</v>
      </c>
      <c r="N28" s="25">
        <v>20.16</v>
      </c>
      <c r="O28" s="25">
        <v>6.39</v>
      </c>
      <c r="P28" s="22">
        <f>Q28*R28</f>
        <v>71.919381</v>
      </c>
      <c r="Q28" s="23" t="s">
        <v>57</v>
      </c>
      <c r="R28" s="27">
        <v>0.1667</v>
      </c>
      <c r="S28" s="6" t="e">
        <f>(D33*0.278)+(F33*G33)+(J33*#REF!)+(#REF!*K33)+(M33*N33)</f>
        <v>#VALUE!</v>
      </c>
      <c r="T28" s="6"/>
      <c r="U28" s="6"/>
      <c r="V28" s="6"/>
      <c r="W28" s="6"/>
    </row>
    <row r="29" spans="1:23" s="4" customFormat="1" ht="18" customHeight="1">
      <c r="A29" s="20" t="s">
        <v>70</v>
      </c>
      <c r="B29" s="21">
        <f>1813.63+H29+(K29*91.8)+M29+P29</f>
        <v>2618.3743810000005</v>
      </c>
      <c r="C29" s="21">
        <f>906.81+H29+(K29*73.42)+M29+P29</f>
        <v>1633.623181</v>
      </c>
      <c r="D29" s="21">
        <f>604.44+(K29*64.33)+M29+P29+H29</f>
        <v>1292.711581</v>
      </c>
      <c r="E29" s="22" t="s">
        <v>59</v>
      </c>
      <c r="F29" s="23" t="s">
        <v>58</v>
      </c>
      <c r="G29" s="23" t="s">
        <v>22</v>
      </c>
      <c r="H29" s="22">
        <f>I29*J29</f>
        <v>236.88</v>
      </c>
      <c r="I29" s="24">
        <v>6.58</v>
      </c>
      <c r="J29" s="24">
        <v>36</v>
      </c>
      <c r="K29" s="25">
        <v>4.24</v>
      </c>
      <c r="L29" s="25" t="s">
        <v>56</v>
      </c>
      <c r="M29" s="22">
        <f>N29*O29</f>
        <v>106.713</v>
      </c>
      <c r="N29" s="25">
        <v>16.7</v>
      </c>
      <c r="O29" s="25">
        <v>6.39</v>
      </c>
      <c r="P29" s="22">
        <f>Q29*R29</f>
        <v>71.919381</v>
      </c>
      <c r="Q29" s="23" t="s">
        <v>57</v>
      </c>
      <c r="R29" s="27">
        <v>0.1667</v>
      </c>
      <c r="S29" s="6"/>
      <c r="T29" s="6"/>
      <c r="U29" s="6"/>
      <c r="V29" s="6"/>
      <c r="W29" s="6"/>
    </row>
    <row r="30" spans="1:23" s="4" customFormat="1" ht="18" customHeight="1">
      <c r="A30" s="20" t="s">
        <v>72</v>
      </c>
      <c r="B30" s="21">
        <f>1813.63+H30+(K30*91.8)+M30+P30</f>
        <v>2500.3825810000008</v>
      </c>
      <c r="C30" s="21">
        <f>906.81+H30+(K30*73.42)+M30+P30</f>
        <v>1538.973981</v>
      </c>
      <c r="D30" s="21">
        <f>604.44+(K30*64.33)+M30+P30+H30</f>
        <v>1209.6066810000002</v>
      </c>
      <c r="E30" s="22" t="s">
        <v>59</v>
      </c>
      <c r="F30" s="23" t="s">
        <v>58</v>
      </c>
      <c r="G30" s="23" t="s">
        <v>22</v>
      </c>
      <c r="H30" s="22">
        <f>I30*J30</f>
        <v>236.88</v>
      </c>
      <c r="I30" s="24">
        <v>6.58</v>
      </c>
      <c r="J30" s="24">
        <v>36</v>
      </c>
      <c r="K30" s="25">
        <v>2.97</v>
      </c>
      <c r="L30" s="25" t="s">
        <v>56</v>
      </c>
      <c r="M30" s="22">
        <f>N30*O30</f>
        <v>105.3072</v>
      </c>
      <c r="N30" s="25">
        <v>16.48</v>
      </c>
      <c r="O30" s="25">
        <v>6.39</v>
      </c>
      <c r="P30" s="22">
        <f>Q30*R30</f>
        <v>71.919381</v>
      </c>
      <c r="Q30" s="23" t="s">
        <v>57</v>
      </c>
      <c r="R30" s="27">
        <v>0.1667</v>
      </c>
      <c r="S30" s="6"/>
      <c r="T30" s="6"/>
      <c r="U30" s="6"/>
      <c r="V30" s="6"/>
      <c r="W30" s="6"/>
    </row>
    <row r="31" spans="1:23" s="4" customFormat="1" ht="18" customHeight="1">
      <c r="A31" s="20" t="s">
        <v>71</v>
      </c>
      <c r="B31" s="21">
        <f>1813.63+H31+(K31*91.8)+M31+P31</f>
        <v>2481.7175810000003</v>
      </c>
      <c r="C31" s="21">
        <f>906.81+H31+(K31*73.42)+M31+P31</f>
        <v>1520.3089810000001</v>
      </c>
      <c r="D31" s="21">
        <f>604.44+(K31*64.33)+M31+P31+H31</f>
        <v>1190.9416810000002</v>
      </c>
      <c r="E31" s="22" t="s">
        <v>59</v>
      </c>
      <c r="F31" s="23" t="s">
        <v>58</v>
      </c>
      <c r="G31" s="23" t="s">
        <v>22</v>
      </c>
      <c r="H31" s="22">
        <f>I31*J31</f>
        <v>236.88</v>
      </c>
      <c r="I31" s="24">
        <v>6.58</v>
      </c>
      <c r="J31" s="24">
        <v>36</v>
      </c>
      <c r="K31" s="25">
        <v>2.97</v>
      </c>
      <c r="L31" s="25" t="s">
        <v>56</v>
      </c>
      <c r="M31" s="22">
        <f>N31*O31</f>
        <v>86.6422</v>
      </c>
      <c r="N31" s="25">
        <v>14.99</v>
      </c>
      <c r="O31" s="25">
        <v>5.78</v>
      </c>
      <c r="P31" s="22">
        <f>Q31*R31</f>
        <v>71.919381</v>
      </c>
      <c r="Q31" s="23" t="s">
        <v>57</v>
      </c>
      <c r="R31" s="27">
        <v>0.1667</v>
      </c>
      <c r="S31" s="6"/>
      <c r="T31" s="6"/>
      <c r="U31" s="6"/>
      <c r="V31" s="6"/>
      <c r="W31" s="6"/>
    </row>
    <row r="32" spans="1:23" ht="18" customHeight="1">
      <c r="A32" s="41" t="s">
        <v>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6" t="e">
        <f>(#REF!*0.278)+(#REF!*#REF!)+(#REF!*#REF!)+(#REF!*#REF!)+(#REF!*#REF!)</f>
        <v>#REF!</v>
      </c>
      <c r="T32" s="6"/>
      <c r="U32" s="6"/>
      <c r="V32" s="6"/>
      <c r="W32" s="6"/>
    </row>
    <row r="33" spans="1:23" ht="18" customHeight="1">
      <c r="A33" s="15" t="s">
        <v>73</v>
      </c>
      <c r="B33" s="21">
        <f>1813.63+H33+(K33*91.8)+M33+P33</f>
        <v>2591.4226000000003</v>
      </c>
      <c r="C33" s="21">
        <f>906.81+H33+(K33*73.42)+M33+P33</f>
        <v>1630.0140000000004</v>
      </c>
      <c r="D33" s="21">
        <f>604.44+(K33*64.33)+M33+P33+H33</f>
        <v>1300.6467000000002</v>
      </c>
      <c r="E33" s="22" t="s">
        <v>59</v>
      </c>
      <c r="F33" s="23" t="s">
        <v>58</v>
      </c>
      <c r="G33" s="23" t="s">
        <v>22</v>
      </c>
      <c r="H33" s="22">
        <f>I33*J33</f>
        <v>236.88</v>
      </c>
      <c r="I33" s="24">
        <v>6.58</v>
      </c>
      <c r="J33" s="24">
        <v>36</v>
      </c>
      <c r="K33" s="25">
        <v>2.97</v>
      </c>
      <c r="L33" s="25" t="s">
        <v>56</v>
      </c>
      <c r="M33" s="22">
        <f>N33*O33</f>
        <v>196.3466</v>
      </c>
      <c r="N33" s="25">
        <v>33.97</v>
      </c>
      <c r="O33" s="25">
        <v>5.78</v>
      </c>
      <c r="P33" s="22">
        <f>ROUND((Q33*R33),2)</f>
        <v>71.92</v>
      </c>
      <c r="Q33" s="23" t="s">
        <v>57</v>
      </c>
      <c r="R33" s="27">
        <v>0.1667</v>
      </c>
      <c r="S33" s="6" t="e">
        <f>(D34*0.278)+(F34*G34)+(J34*#REF!)+(#REF!*K34)+(M34*N34)</f>
        <v>#VALUE!</v>
      </c>
      <c r="T33" s="6"/>
      <c r="U33" s="6"/>
      <c r="V33" s="6"/>
      <c r="W33" s="6"/>
    </row>
    <row r="34" spans="1:23" ht="18" customHeight="1">
      <c r="A34" s="15" t="s">
        <v>30</v>
      </c>
      <c r="B34" s="21">
        <f>1813.63+H34+(K34*91.8)+M34+P34</f>
        <v>2601.1261810000005</v>
      </c>
      <c r="C34" s="21">
        <f>906.81+H34+(K34*73.42)+M34+P34</f>
        <v>1639.717581</v>
      </c>
      <c r="D34" s="21">
        <f>604.44+(K34*64.33)+M34+P34+H34</f>
        <v>1310.350281</v>
      </c>
      <c r="E34" s="22" t="s">
        <v>59</v>
      </c>
      <c r="F34" s="23" t="s">
        <v>58</v>
      </c>
      <c r="G34" s="23" t="s">
        <v>22</v>
      </c>
      <c r="H34" s="22">
        <f>I34*J34</f>
        <v>236.88</v>
      </c>
      <c r="I34" s="24">
        <v>6.58</v>
      </c>
      <c r="J34" s="24">
        <v>36</v>
      </c>
      <c r="K34" s="25">
        <v>2.97</v>
      </c>
      <c r="L34" s="25" t="s">
        <v>56</v>
      </c>
      <c r="M34" s="22">
        <f>N34*O34</f>
        <v>206.0508</v>
      </c>
      <c r="N34" s="25">
        <v>35.96</v>
      </c>
      <c r="O34" s="25">
        <v>5.73</v>
      </c>
      <c r="P34" s="22">
        <f>Q34*R34</f>
        <v>71.919381</v>
      </c>
      <c r="Q34" s="23" t="s">
        <v>57</v>
      </c>
      <c r="R34" s="27">
        <v>0.1667</v>
      </c>
      <c r="S34" s="6" t="e">
        <f>((D36*E36)+(F36*G36)+(J36*#REF!)+(#REF!*#REF!)+(#REF!*K36)+(M36*N36))*0.5</f>
        <v>#VALUE!</v>
      </c>
      <c r="T34" s="6"/>
      <c r="U34" s="6"/>
      <c r="V34" s="6"/>
      <c r="W34" s="6"/>
    </row>
    <row r="35" spans="1:23" ht="18" customHeight="1">
      <c r="A35" s="35" t="s">
        <v>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6" t="e">
        <f>((D37*E37)+(F37*G37)+(J37*#REF!)+(#REF!*#REF!)+(#REF!*K37)+(M37*N37))*0.5</f>
        <v>#REF!</v>
      </c>
      <c r="T35" s="6"/>
      <c r="U35" s="6"/>
      <c r="V35" s="6"/>
      <c r="W35" s="6"/>
    </row>
    <row r="36" spans="1:23" ht="18" customHeight="1">
      <c r="A36" s="15" t="s">
        <v>35</v>
      </c>
      <c r="B36" s="21">
        <f>1813.63+H36+(K36*91.8)+M36+P36</f>
        <v>2438.3964810000007</v>
      </c>
      <c r="C36" s="21">
        <f>906.81+H36+(K36*73.42)+M36+P36</f>
        <v>1476.9878810000002</v>
      </c>
      <c r="D36" s="21">
        <f>604.44+(K36*64.33)+M36+P36+H36</f>
        <v>1147.6205810000001</v>
      </c>
      <c r="E36" s="22" t="s">
        <v>59</v>
      </c>
      <c r="F36" s="23" t="s">
        <v>58</v>
      </c>
      <c r="G36" s="23" t="s">
        <v>22</v>
      </c>
      <c r="H36" s="22">
        <f>I36*J36</f>
        <v>236.88</v>
      </c>
      <c r="I36" s="24">
        <v>6.58</v>
      </c>
      <c r="J36" s="24">
        <v>36</v>
      </c>
      <c r="K36" s="25">
        <v>2.97</v>
      </c>
      <c r="L36" s="25" t="s">
        <v>56</v>
      </c>
      <c r="M36" s="22">
        <f>N36*O36</f>
        <v>43.3211</v>
      </c>
      <c r="N36" s="25">
        <v>14.99</v>
      </c>
      <c r="O36" s="25">
        <v>2.89</v>
      </c>
      <c r="P36" s="22">
        <f>Q36*R36</f>
        <v>71.919381</v>
      </c>
      <c r="Q36" s="23" t="s">
        <v>57</v>
      </c>
      <c r="R36" s="27">
        <v>0.1667</v>
      </c>
      <c r="S36" s="6" t="e">
        <f>((D38*E38)+(F38*G38)+(J38*#REF!)+(#REF!*#REF!)+(#REF!*K38)+(M38*N38))*0.5</f>
        <v>#VALUE!</v>
      </c>
      <c r="T36" s="6"/>
      <c r="U36" s="6"/>
      <c r="V36" s="6"/>
      <c r="W36" s="6"/>
    </row>
    <row r="37" spans="1:23" ht="18" customHeight="1">
      <c r="A37" s="38" t="s">
        <v>42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6"/>
      <c r="T37" s="6"/>
      <c r="U37" s="6"/>
      <c r="V37" s="6"/>
      <c r="W37" s="6"/>
    </row>
    <row r="38" spans="1:23" ht="18" customHeight="1">
      <c r="A38" s="15" t="s">
        <v>51</v>
      </c>
      <c r="B38" s="21">
        <f>1813.63+H38+(K38*91.8)+M38+P38</f>
        <v>2494.2023810000005</v>
      </c>
      <c r="C38" s="21">
        <f>906.81+H38+(K38*73.42)+M38+P38</f>
        <v>1532.793781</v>
      </c>
      <c r="D38" s="21">
        <f>604.44+(K38*64.33)+M38+P38+H38</f>
        <v>1203.426481</v>
      </c>
      <c r="E38" s="22" t="s">
        <v>59</v>
      </c>
      <c r="F38" s="23" t="s">
        <v>58</v>
      </c>
      <c r="G38" s="23" t="s">
        <v>22</v>
      </c>
      <c r="H38" s="22">
        <f>I38*J38</f>
        <v>236.88</v>
      </c>
      <c r="I38" s="24">
        <v>6.58</v>
      </c>
      <c r="J38" s="24">
        <v>36</v>
      </c>
      <c r="K38" s="25">
        <v>2.97</v>
      </c>
      <c r="L38" s="25" t="s">
        <v>56</v>
      </c>
      <c r="M38" s="22">
        <f>N38*O38</f>
        <v>99.127</v>
      </c>
      <c r="N38" s="25">
        <v>17.15</v>
      </c>
      <c r="O38" s="25">
        <v>5.78</v>
      </c>
      <c r="P38" s="22">
        <f>Q38*R38</f>
        <v>71.919381</v>
      </c>
      <c r="Q38" s="23" t="s">
        <v>57</v>
      </c>
      <c r="R38" s="27">
        <v>0.1667</v>
      </c>
      <c r="S38" s="6">
        <v>0.1833</v>
      </c>
      <c r="T38" s="6"/>
      <c r="U38" s="6"/>
      <c r="V38" s="6"/>
      <c r="W38" s="6"/>
    </row>
    <row r="39" spans="1:23" ht="18" customHeight="1" thickBot="1">
      <c r="A39" s="16" t="s">
        <v>52</v>
      </c>
      <c r="B39" s="29">
        <f>1813.63+H39+(K39*91.8)+M39+P39</f>
        <v>2523.1023810000006</v>
      </c>
      <c r="C39" s="29">
        <f>906.81+H39+(K39*73.42)+M39+P39</f>
        <v>1561.6937810000002</v>
      </c>
      <c r="D39" s="29">
        <f>604.44+(K39*64.33)+M39+P39+H39</f>
        <v>1232.326481</v>
      </c>
      <c r="E39" s="30" t="s">
        <v>59</v>
      </c>
      <c r="F39" s="31" t="s">
        <v>58</v>
      </c>
      <c r="G39" s="31" t="s">
        <v>22</v>
      </c>
      <c r="H39" s="30">
        <f>I39*J39</f>
        <v>236.88</v>
      </c>
      <c r="I39" s="32">
        <v>6.58</v>
      </c>
      <c r="J39" s="32">
        <v>36</v>
      </c>
      <c r="K39" s="33">
        <v>2.97</v>
      </c>
      <c r="L39" s="33" t="s">
        <v>56</v>
      </c>
      <c r="M39" s="30">
        <f>N39*O39</f>
        <v>128.027</v>
      </c>
      <c r="N39" s="33">
        <v>22.15</v>
      </c>
      <c r="O39" s="33">
        <v>5.78</v>
      </c>
      <c r="P39" s="30">
        <f>Q39*R39</f>
        <v>71.919381</v>
      </c>
      <c r="Q39" s="31" t="s">
        <v>57</v>
      </c>
      <c r="R39" s="34">
        <v>0.1667</v>
      </c>
      <c r="S39" s="6"/>
      <c r="T39" s="6"/>
      <c r="U39" s="6"/>
      <c r="V39" s="6"/>
      <c r="W39" s="6"/>
    </row>
    <row r="40" spans="1:23" ht="4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0.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7.25" customHeight="1">
      <c r="A42" s="65" t="s">
        <v>47</v>
      </c>
      <c r="B42" s="65"/>
      <c r="C42" s="65"/>
      <c r="D42" s="65"/>
      <c r="E42" s="8"/>
      <c r="F42" s="18"/>
      <c r="G42" s="18"/>
      <c r="H42" s="18"/>
      <c r="I42" s="18"/>
      <c r="J42" s="18"/>
      <c r="K42" s="8"/>
      <c r="L42" s="18"/>
      <c r="M42" s="18"/>
      <c r="N42" s="18"/>
      <c r="O42" s="8"/>
      <c r="P42" s="8"/>
      <c r="Q42" s="8"/>
      <c r="R42" s="8"/>
      <c r="S42" s="18"/>
      <c r="T42" s="6"/>
      <c r="U42" s="6"/>
      <c r="V42" s="6"/>
      <c r="W42" s="6"/>
    </row>
    <row r="43" spans="1:23" ht="17.25" customHeight="1">
      <c r="A43" s="65"/>
      <c r="B43" s="65"/>
      <c r="C43" s="65"/>
      <c r="D43" s="6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64" t="s">
        <v>48</v>
      </c>
      <c r="Q43" s="64"/>
      <c r="R43" s="64"/>
      <c r="S43" s="64"/>
      <c r="T43" s="6"/>
      <c r="U43" s="6"/>
      <c r="V43" s="6"/>
      <c r="W43" s="6"/>
    </row>
    <row r="44" spans="1:23" ht="0.75" customHeight="1">
      <c r="A44" s="17"/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9"/>
      <c r="R44" s="19"/>
      <c r="S44" s="19"/>
      <c r="T44" s="6"/>
      <c r="U44" s="6"/>
      <c r="V44" s="6"/>
      <c r="W44" s="6"/>
    </row>
    <row r="45" spans="1:23" ht="21" customHeight="1">
      <c r="A45" s="63" t="s">
        <v>44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18"/>
      <c r="N45" s="18"/>
      <c r="O45" s="18"/>
      <c r="P45" s="64" t="s">
        <v>45</v>
      </c>
      <c r="Q45" s="64"/>
      <c r="R45" s="64"/>
      <c r="S45" s="19"/>
      <c r="T45" s="6"/>
      <c r="U45" s="6"/>
      <c r="V45" s="6"/>
      <c r="W45" s="6"/>
    </row>
    <row r="46" spans="1:23" ht="52.5" customHeight="1">
      <c r="A46" s="9"/>
      <c r="B46" s="9"/>
      <c r="C46" s="9"/>
      <c r="D46" s="9"/>
      <c r="E46" s="9"/>
      <c r="F46" s="6"/>
      <c r="G46" s="6"/>
      <c r="H46" s="6"/>
      <c r="I46" s="6"/>
      <c r="J46" s="6"/>
      <c r="K46" s="6"/>
      <c r="L46" s="6"/>
      <c r="M46" s="6"/>
      <c r="N46" s="6"/>
      <c r="O46" s="8"/>
      <c r="P46" s="8"/>
      <c r="Q46" s="8"/>
      <c r="R46" s="7"/>
      <c r="S46" s="6"/>
      <c r="T46" s="6"/>
      <c r="U46" s="6"/>
      <c r="V46" s="6"/>
      <c r="W46" s="6"/>
    </row>
    <row r="47" ht="20.25" customHeight="1" hidden="1"/>
    <row r="48" ht="10.5" customHeight="1" hidden="1"/>
    <row r="49" ht="10.5" hidden="1"/>
    <row r="51" ht="10.5">
      <c r="A51" s="3"/>
    </row>
  </sheetData>
  <sheetProtection/>
  <mergeCells count="29">
    <mergeCell ref="A45:L45"/>
    <mergeCell ref="P45:R45"/>
    <mergeCell ref="P43:S43"/>
    <mergeCell ref="A42:D43"/>
    <mergeCell ref="A6:R6"/>
    <mergeCell ref="A3:A4"/>
    <mergeCell ref="M3:O3"/>
    <mergeCell ref="P3:R3"/>
    <mergeCell ref="B3:D3"/>
    <mergeCell ref="E3:G3"/>
    <mergeCell ref="K3:L3"/>
    <mergeCell ref="H3:J3"/>
    <mergeCell ref="A2:R2"/>
    <mergeCell ref="S3:T3"/>
    <mergeCell ref="S1:W1"/>
    <mergeCell ref="S2:T2"/>
    <mergeCell ref="U2:V2"/>
    <mergeCell ref="U3:V3"/>
    <mergeCell ref="K1:R1"/>
    <mergeCell ref="A21:R21"/>
    <mergeCell ref="A24:R24"/>
    <mergeCell ref="A9:R9"/>
    <mergeCell ref="A11:R11"/>
    <mergeCell ref="A14:R14"/>
    <mergeCell ref="A17:R17"/>
    <mergeCell ref="A35:R35"/>
    <mergeCell ref="A37:R37"/>
    <mergeCell ref="A27:R27"/>
    <mergeCell ref="A32:R32"/>
  </mergeCells>
  <printOptions horizontalCentered="1" verticalCentered="1"/>
  <pageMargins left="0.3937007874015748" right="0.3937007874015748" top="0.19" bottom="0.3937007874015748" header="0.2" footer="0.3149606299212598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Шутова</cp:lastModifiedBy>
  <cp:lastPrinted>2020-03-05T06:13:31Z</cp:lastPrinted>
  <dcterms:created xsi:type="dcterms:W3CDTF">2009-09-27T19:46:45Z</dcterms:created>
  <dcterms:modified xsi:type="dcterms:W3CDTF">2020-04-15T09:09:00Z</dcterms:modified>
  <cp:category/>
  <cp:version/>
  <cp:contentType/>
  <cp:contentStatus/>
</cp:coreProperties>
</file>